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WDB\TO3\Regression Analysis\"/>
    </mc:Choice>
  </mc:AlternateContent>
  <xr:revisionPtr revIDLastSave="0" documentId="13_ncr:1_{79A4E29B-13C2-4FD6-AFBC-776D2F925F11}" xr6:coauthVersionLast="47" xr6:coauthVersionMax="47" xr10:uidLastSave="{00000000-0000-0000-0000-000000000000}"/>
  <bookViews>
    <workbookView xWindow="28680" yWindow="-120" windowWidth="29040" windowHeight="15840" firstSheet="6" activeTab="12" xr2:uid="{5A9AE053-14A8-4BE1-A7FC-835FC78EC4AE}"/>
  </bookViews>
  <sheets>
    <sheet name="07227420precip-" sheetId="16" r:id="rId1"/>
    <sheet name="07227420_Omega_West" sheetId="21" r:id="rId2"/>
    <sheet name="07227420_analysis" sheetId="27" r:id="rId3"/>
    <sheet name="07227420" sheetId="4" r:id="rId4"/>
    <sheet name="07227420precip+" sheetId="15" r:id="rId5"/>
    <sheet name="07227890precip-" sheetId="18" r:id="rId6"/>
    <sheet name="07227890" sheetId="8" r:id="rId7"/>
    <sheet name="07227890_analysis" sheetId="26" r:id="rId8"/>
    <sheet name="07227890precip+" sheetId="17" r:id="rId9"/>
    <sheet name="07235000precip-" sheetId="19" r:id="rId10"/>
    <sheet name="07235000_Omega_East" sheetId="24" r:id="rId11"/>
    <sheet name="07235000_Omega_south" sheetId="23" r:id="rId12"/>
    <sheet name="07235000_analysis " sheetId="25" r:id="rId13"/>
    <sheet name="07235000" sheetId="14" r:id="rId14"/>
    <sheet name="07235000precip+" sheetId="20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25" l="1"/>
  <c r="T8" i="25"/>
  <c r="T9" i="25"/>
  <c r="T10" i="25"/>
  <c r="T11" i="25"/>
  <c r="T12" i="25"/>
  <c r="T13" i="25"/>
  <c r="T14" i="25"/>
  <c r="T6" i="25"/>
  <c r="R7" i="25"/>
  <c r="R8" i="25"/>
  <c r="R9" i="25"/>
  <c r="R10" i="25"/>
  <c r="R11" i="25"/>
  <c r="R12" i="25"/>
  <c r="R13" i="25"/>
  <c r="R14" i="25"/>
  <c r="R6" i="25"/>
  <c r="P7" i="25"/>
  <c r="P8" i="25"/>
  <c r="P9" i="25"/>
  <c r="P10" i="25"/>
  <c r="P11" i="25"/>
  <c r="P12" i="25"/>
  <c r="P13" i="25"/>
  <c r="P14" i="25"/>
  <c r="P6" i="25"/>
  <c r="N7" i="25"/>
  <c r="N8" i="25"/>
  <c r="N9" i="25"/>
  <c r="N10" i="25"/>
  <c r="N11" i="25"/>
  <c r="N12" i="25"/>
  <c r="N13" i="25"/>
  <c r="N14" i="25"/>
  <c r="N6" i="25"/>
  <c r="L7" i="25"/>
  <c r="L8" i="25"/>
  <c r="L9" i="25"/>
  <c r="L10" i="25"/>
  <c r="L11" i="25"/>
  <c r="L12" i="25"/>
  <c r="L13" i="25"/>
  <c r="L14" i="25"/>
  <c r="L6" i="25"/>
  <c r="J7" i="25"/>
  <c r="J8" i="25"/>
  <c r="J9" i="25"/>
  <c r="J10" i="25"/>
  <c r="J11" i="25"/>
  <c r="J12" i="25"/>
  <c r="J13" i="25"/>
  <c r="J14" i="25"/>
  <c r="J6" i="25"/>
  <c r="H7" i="25"/>
  <c r="H8" i="25"/>
  <c r="H9" i="25"/>
  <c r="H10" i="25"/>
  <c r="H11" i="25"/>
  <c r="H12" i="25"/>
  <c r="H13" i="25"/>
  <c r="H14" i="25"/>
  <c r="H6" i="25"/>
  <c r="F7" i="25"/>
  <c r="F8" i="25"/>
  <c r="F9" i="25"/>
  <c r="F10" i="25"/>
  <c r="F11" i="25"/>
  <c r="F12" i="25"/>
  <c r="F13" i="25"/>
  <c r="F14" i="25"/>
  <c r="F6" i="25"/>
  <c r="L6" i="26"/>
  <c r="L7" i="26"/>
  <c r="L8" i="26"/>
  <c r="L9" i="26"/>
  <c r="L10" i="26"/>
  <c r="L11" i="26"/>
  <c r="L12" i="26"/>
  <c r="L13" i="26"/>
  <c r="L5" i="26"/>
  <c r="J6" i="26"/>
  <c r="J7" i="26"/>
  <c r="J8" i="26"/>
  <c r="J9" i="26"/>
  <c r="J10" i="26"/>
  <c r="J11" i="26"/>
  <c r="J12" i="26"/>
  <c r="J13" i="26"/>
  <c r="J5" i="26"/>
  <c r="H6" i="26"/>
  <c r="H7" i="26"/>
  <c r="H8" i="26"/>
  <c r="H9" i="26"/>
  <c r="H10" i="26"/>
  <c r="H11" i="26"/>
  <c r="H12" i="26"/>
  <c r="H13" i="26"/>
  <c r="H5" i="26"/>
  <c r="F6" i="26"/>
  <c r="F7" i="26"/>
  <c r="F8" i="26"/>
  <c r="F9" i="26"/>
  <c r="F10" i="26"/>
  <c r="F11" i="26"/>
  <c r="F12" i="26"/>
  <c r="F13" i="26"/>
  <c r="F5" i="26"/>
  <c r="P6" i="27"/>
  <c r="P7" i="27"/>
  <c r="P8" i="27"/>
  <c r="P9" i="27"/>
  <c r="P10" i="27"/>
  <c r="P11" i="27"/>
  <c r="P12" i="27"/>
  <c r="P13" i="27"/>
  <c r="P5" i="27"/>
  <c r="N6" i="27"/>
  <c r="N7" i="27"/>
  <c r="N8" i="27"/>
  <c r="N9" i="27"/>
  <c r="N10" i="27"/>
  <c r="N11" i="27"/>
  <c r="N12" i="27"/>
  <c r="N13" i="27"/>
  <c r="N5" i="27"/>
  <c r="L6" i="27"/>
  <c r="L7" i="27"/>
  <c r="L8" i="27"/>
  <c r="L9" i="27"/>
  <c r="L10" i="27"/>
  <c r="L11" i="27"/>
  <c r="L12" i="27"/>
  <c r="L13" i="27"/>
  <c r="L5" i="27"/>
  <c r="J6" i="27"/>
  <c r="J7" i="27"/>
  <c r="J8" i="27"/>
  <c r="J9" i="27"/>
  <c r="J10" i="27"/>
  <c r="J11" i="27"/>
  <c r="J12" i="27"/>
  <c r="J13" i="27"/>
  <c r="J5" i="27"/>
  <c r="H6" i="27"/>
  <c r="H7" i="27"/>
  <c r="H8" i="27"/>
  <c r="H9" i="27"/>
  <c r="H10" i="27"/>
  <c r="H11" i="27"/>
  <c r="H12" i="27"/>
  <c r="H13" i="27"/>
  <c r="H5" i="27"/>
  <c r="F6" i="27"/>
  <c r="F7" i="27"/>
  <c r="F8" i="27"/>
  <c r="F9" i="27"/>
  <c r="F10" i="27"/>
  <c r="F11" i="27"/>
  <c r="F12" i="27"/>
  <c r="F13" i="27"/>
  <c r="F5" i="27"/>
  <c r="W21" i="24"/>
  <c r="V21" i="24"/>
  <c r="U21" i="24"/>
  <c r="T21" i="24"/>
  <c r="S21" i="24"/>
  <c r="R21" i="24"/>
  <c r="W20" i="24"/>
  <c r="V20" i="24"/>
  <c r="U20" i="24"/>
  <c r="T20" i="24"/>
  <c r="S20" i="24"/>
  <c r="R20" i="24"/>
  <c r="W19" i="24"/>
  <c r="V19" i="24"/>
  <c r="U19" i="24"/>
  <c r="T19" i="24"/>
  <c r="S19" i="24"/>
  <c r="R19" i="24"/>
  <c r="W18" i="24"/>
  <c r="V18" i="24"/>
  <c r="U18" i="24"/>
  <c r="T18" i="24"/>
  <c r="S18" i="24"/>
  <c r="R18" i="24"/>
  <c r="W17" i="24"/>
  <c r="V17" i="24"/>
  <c r="U17" i="24"/>
  <c r="T17" i="24"/>
  <c r="S17" i="24"/>
  <c r="R17" i="24"/>
  <c r="W16" i="24"/>
  <c r="V16" i="24"/>
  <c r="U16" i="24"/>
  <c r="T16" i="24"/>
  <c r="S16" i="24"/>
  <c r="R16" i="24"/>
  <c r="W15" i="24"/>
  <c r="V15" i="24"/>
  <c r="U15" i="24"/>
  <c r="T15" i="24"/>
  <c r="S15" i="24"/>
  <c r="R15" i="24"/>
  <c r="W14" i="24"/>
  <c r="V14" i="24"/>
  <c r="U14" i="24"/>
  <c r="T14" i="24"/>
  <c r="S14" i="24"/>
  <c r="R14" i="24"/>
  <c r="W13" i="24"/>
  <c r="V13" i="24"/>
  <c r="U13" i="24"/>
  <c r="T13" i="24"/>
  <c r="S13" i="24"/>
  <c r="R13" i="24"/>
  <c r="R9" i="24"/>
  <c r="Q9" i="24"/>
  <c r="P9" i="24"/>
  <c r="O9" i="24"/>
  <c r="N9" i="24"/>
  <c r="R8" i="24"/>
  <c r="Q8" i="24"/>
  <c r="P8" i="24"/>
  <c r="O8" i="24"/>
  <c r="N8" i="24"/>
  <c r="R7" i="24"/>
  <c r="Q7" i="24"/>
  <c r="P7" i="24"/>
  <c r="O7" i="24"/>
  <c r="N7" i="24"/>
  <c r="C7" i="24"/>
  <c r="C8" i="24" s="1"/>
  <c r="W21" i="23"/>
  <c r="V21" i="23"/>
  <c r="U21" i="23"/>
  <c r="T21" i="23"/>
  <c r="S21" i="23"/>
  <c r="R21" i="23"/>
  <c r="W20" i="23"/>
  <c r="V20" i="23"/>
  <c r="U20" i="23"/>
  <c r="T20" i="23"/>
  <c r="S20" i="23"/>
  <c r="R20" i="23"/>
  <c r="W19" i="23"/>
  <c r="V19" i="23"/>
  <c r="U19" i="23"/>
  <c r="T19" i="23"/>
  <c r="S19" i="23"/>
  <c r="R19" i="23"/>
  <c r="W18" i="23"/>
  <c r="V18" i="23"/>
  <c r="U18" i="23"/>
  <c r="T18" i="23"/>
  <c r="S18" i="23"/>
  <c r="R18" i="23"/>
  <c r="W17" i="23"/>
  <c r="V17" i="23"/>
  <c r="U17" i="23"/>
  <c r="T17" i="23"/>
  <c r="S17" i="23"/>
  <c r="R17" i="23"/>
  <c r="W16" i="23"/>
  <c r="V16" i="23"/>
  <c r="U16" i="23"/>
  <c r="T16" i="23"/>
  <c r="S16" i="23"/>
  <c r="R16" i="23"/>
  <c r="W15" i="23"/>
  <c r="V15" i="23"/>
  <c r="U15" i="23"/>
  <c r="T15" i="23"/>
  <c r="S15" i="23"/>
  <c r="R15" i="23"/>
  <c r="W14" i="23"/>
  <c r="V14" i="23"/>
  <c r="U14" i="23"/>
  <c r="T14" i="23"/>
  <c r="S14" i="23"/>
  <c r="R14" i="23"/>
  <c r="W13" i="23"/>
  <c r="V13" i="23"/>
  <c r="U13" i="23"/>
  <c r="T13" i="23"/>
  <c r="S13" i="23"/>
  <c r="R13" i="23"/>
  <c r="R9" i="23"/>
  <c r="Q9" i="23"/>
  <c r="P9" i="23"/>
  <c r="O9" i="23"/>
  <c r="N9" i="23"/>
  <c r="R8" i="23"/>
  <c r="Q8" i="23"/>
  <c r="P8" i="23"/>
  <c r="O8" i="23"/>
  <c r="N8" i="23"/>
  <c r="R7" i="23"/>
  <c r="Q7" i="23"/>
  <c r="P7" i="23"/>
  <c r="O7" i="23"/>
  <c r="N7" i="23"/>
  <c r="C7" i="23"/>
  <c r="C8" i="23" s="1"/>
  <c r="C7" i="21"/>
  <c r="C8" i="21" s="1"/>
  <c r="W21" i="20"/>
  <c r="V21" i="20"/>
  <c r="U21" i="20"/>
  <c r="T21" i="20"/>
  <c r="S21" i="20"/>
  <c r="R21" i="20"/>
  <c r="W20" i="20"/>
  <c r="V20" i="20"/>
  <c r="U20" i="20"/>
  <c r="T20" i="20"/>
  <c r="S20" i="20"/>
  <c r="R20" i="20"/>
  <c r="W19" i="20"/>
  <c r="V19" i="20"/>
  <c r="U19" i="20"/>
  <c r="T19" i="20"/>
  <c r="S19" i="20"/>
  <c r="R19" i="20"/>
  <c r="W18" i="20"/>
  <c r="V18" i="20"/>
  <c r="U18" i="20"/>
  <c r="T18" i="20"/>
  <c r="S18" i="20"/>
  <c r="R18" i="20"/>
  <c r="W17" i="20"/>
  <c r="V17" i="20"/>
  <c r="U17" i="20"/>
  <c r="T17" i="20"/>
  <c r="S17" i="20"/>
  <c r="R17" i="20"/>
  <c r="W16" i="20"/>
  <c r="V16" i="20"/>
  <c r="U16" i="20"/>
  <c r="T16" i="20"/>
  <c r="S16" i="20"/>
  <c r="R16" i="20"/>
  <c r="W15" i="20"/>
  <c r="V15" i="20"/>
  <c r="U15" i="20"/>
  <c r="T15" i="20"/>
  <c r="S15" i="20"/>
  <c r="R15" i="20"/>
  <c r="W14" i="20"/>
  <c r="V14" i="20"/>
  <c r="U14" i="20"/>
  <c r="T14" i="20"/>
  <c r="S14" i="20"/>
  <c r="R14" i="20"/>
  <c r="W13" i="20"/>
  <c r="V13" i="20"/>
  <c r="U13" i="20"/>
  <c r="T13" i="20"/>
  <c r="S13" i="20"/>
  <c r="R13" i="20"/>
  <c r="R9" i="20"/>
  <c r="Q9" i="20"/>
  <c r="P9" i="20"/>
  <c r="O9" i="20"/>
  <c r="N9" i="20"/>
  <c r="R8" i="20"/>
  <c r="Q8" i="20"/>
  <c r="P8" i="20"/>
  <c r="O8" i="20"/>
  <c r="N8" i="20"/>
  <c r="R7" i="20"/>
  <c r="Q7" i="20"/>
  <c r="P7" i="20"/>
  <c r="O7" i="20"/>
  <c r="N7" i="20"/>
  <c r="C7" i="20"/>
  <c r="C8" i="20" s="1"/>
  <c r="W21" i="19"/>
  <c r="V21" i="19"/>
  <c r="U21" i="19"/>
  <c r="T21" i="19"/>
  <c r="S21" i="19"/>
  <c r="R21" i="19"/>
  <c r="W20" i="19"/>
  <c r="V20" i="19"/>
  <c r="U20" i="19"/>
  <c r="T20" i="19"/>
  <c r="S20" i="19"/>
  <c r="R20" i="19"/>
  <c r="W19" i="19"/>
  <c r="V19" i="19"/>
  <c r="U19" i="19"/>
  <c r="T19" i="19"/>
  <c r="S19" i="19"/>
  <c r="R19" i="19"/>
  <c r="W18" i="19"/>
  <c r="V18" i="19"/>
  <c r="U18" i="19"/>
  <c r="T18" i="19"/>
  <c r="S18" i="19"/>
  <c r="R18" i="19"/>
  <c r="W17" i="19"/>
  <c r="V17" i="19"/>
  <c r="U17" i="19"/>
  <c r="T17" i="19"/>
  <c r="S17" i="19"/>
  <c r="R17" i="19"/>
  <c r="W16" i="19"/>
  <c r="V16" i="19"/>
  <c r="U16" i="19"/>
  <c r="T16" i="19"/>
  <c r="S16" i="19"/>
  <c r="R16" i="19"/>
  <c r="W15" i="19"/>
  <c r="V15" i="19"/>
  <c r="U15" i="19"/>
  <c r="T15" i="19"/>
  <c r="S15" i="19"/>
  <c r="R15" i="19"/>
  <c r="W14" i="19"/>
  <c r="V14" i="19"/>
  <c r="U14" i="19"/>
  <c r="T14" i="19"/>
  <c r="S14" i="19"/>
  <c r="R14" i="19"/>
  <c r="W13" i="19"/>
  <c r="V13" i="19"/>
  <c r="U13" i="19"/>
  <c r="T13" i="19"/>
  <c r="S13" i="19"/>
  <c r="R13" i="19"/>
  <c r="R9" i="19"/>
  <c r="Q9" i="19"/>
  <c r="P9" i="19"/>
  <c r="O9" i="19"/>
  <c r="N9" i="19"/>
  <c r="R8" i="19"/>
  <c r="Q8" i="19"/>
  <c r="P8" i="19"/>
  <c r="O8" i="19"/>
  <c r="N8" i="19"/>
  <c r="R7" i="19"/>
  <c r="Q7" i="19"/>
  <c r="P7" i="19"/>
  <c r="O7" i="19"/>
  <c r="N7" i="19"/>
  <c r="C7" i="19"/>
  <c r="C8" i="19" s="1"/>
  <c r="W21" i="18"/>
  <c r="V21" i="18"/>
  <c r="U21" i="18"/>
  <c r="T21" i="18"/>
  <c r="S21" i="18"/>
  <c r="R21" i="18"/>
  <c r="W20" i="18"/>
  <c r="V20" i="18"/>
  <c r="U20" i="18"/>
  <c r="T20" i="18"/>
  <c r="S20" i="18"/>
  <c r="R20" i="18"/>
  <c r="W19" i="18"/>
  <c r="V19" i="18"/>
  <c r="U19" i="18"/>
  <c r="T19" i="18"/>
  <c r="S19" i="18"/>
  <c r="R19" i="18"/>
  <c r="W18" i="18"/>
  <c r="V18" i="18"/>
  <c r="U18" i="18"/>
  <c r="T18" i="18"/>
  <c r="S18" i="18"/>
  <c r="R18" i="18"/>
  <c r="W17" i="18"/>
  <c r="V17" i="18"/>
  <c r="U17" i="18"/>
  <c r="T17" i="18"/>
  <c r="S17" i="18"/>
  <c r="R17" i="18"/>
  <c r="W16" i="18"/>
  <c r="V16" i="18"/>
  <c r="U16" i="18"/>
  <c r="T16" i="18"/>
  <c r="S16" i="18"/>
  <c r="R16" i="18"/>
  <c r="W15" i="18"/>
  <c r="V15" i="18"/>
  <c r="U15" i="18"/>
  <c r="T15" i="18"/>
  <c r="S15" i="18"/>
  <c r="R15" i="18"/>
  <c r="W14" i="18"/>
  <c r="V14" i="18"/>
  <c r="U14" i="18"/>
  <c r="T14" i="18"/>
  <c r="S14" i="18"/>
  <c r="R14" i="18"/>
  <c r="W13" i="18"/>
  <c r="V13" i="18"/>
  <c r="U13" i="18"/>
  <c r="T13" i="18"/>
  <c r="S13" i="18"/>
  <c r="R13" i="18"/>
  <c r="R9" i="18"/>
  <c r="Q9" i="18"/>
  <c r="P9" i="18"/>
  <c r="O9" i="18"/>
  <c r="N9" i="18"/>
  <c r="R8" i="18"/>
  <c r="Q8" i="18"/>
  <c r="P8" i="18"/>
  <c r="O8" i="18"/>
  <c r="N8" i="18"/>
  <c r="R7" i="18"/>
  <c r="Q7" i="18"/>
  <c r="P7" i="18"/>
  <c r="O7" i="18"/>
  <c r="N7" i="18"/>
  <c r="C7" i="18"/>
  <c r="C8" i="18" s="1"/>
  <c r="W21" i="17"/>
  <c r="V21" i="17"/>
  <c r="U21" i="17"/>
  <c r="T21" i="17"/>
  <c r="S21" i="17"/>
  <c r="R21" i="17"/>
  <c r="W20" i="17"/>
  <c r="V20" i="17"/>
  <c r="U20" i="17"/>
  <c r="T20" i="17"/>
  <c r="S20" i="17"/>
  <c r="R20" i="17"/>
  <c r="W19" i="17"/>
  <c r="V19" i="17"/>
  <c r="U19" i="17"/>
  <c r="T19" i="17"/>
  <c r="S19" i="17"/>
  <c r="R19" i="17"/>
  <c r="W18" i="17"/>
  <c r="V18" i="17"/>
  <c r="U18" i="17"/>
  <c r="T18" i="17"/>
  <c r="S18" i="17"/>
  <c r="R18" i="17"/>
  <c r="W17" i="17"/>
  <c r="V17" i="17"/>
  <c r="U17" i="17"/>
  <c r="T17" i="17"/>
  <c r="S17" i="17"/>
  <c r="R17" i="17"/>
  <c r="W16" i="17"/>
  <c r="V16" i="17"/>
  <c r="U16" i="17"/>
  <c r="T16" i="17"/>
  <c r="S16" i="17"/>
  <c r="R16" i="17"/>
  <c r="W15" i="17"/>
  <c r="V15" i="17"/>
  <c r="U15" i="17"/>
  <c r="T15" i="17"/>
  <c r="S15" i="17"/>
  <c r="R15" i="17"/>
  <c r="W14" i="17"/>
  <c r="V14" i="17"/>
  <c r="U14" i="17"/>
  <c r="T14" i="17"/>
  <c r="S14" i="17"/>
  <c r="R14" i="17"/>
  <c r="W13" i="17"/>
  <c r="V13" i="17"/>
  <c r="U13" i="17"/>
  <c r="T13" i="17"/>
  <c r="S13" i="17"/>
  <c r="R13" i="17"/>
  <c r="R9" i="17"/>
  <c r="Q9" i="17"/>
  <c r="P9" i="17"/>
  <c r="O9" i="17"/>
  <c r="N9" i="17"/>
  <c r="R8" i="17"/>
  <c r="Q8" i="17"/>
  <c r="P8" i="17"/>
  <c r="O8" i="17"/>
  <c r="N8" i="17"/>
  <c r="R7" i="17"/>
  <c r="Q7" i="17"/>
  <c r="P7" i="17"/>
  <c r="O7" i="17"/>
  <c r="N7" i="17"/>
  <c r="C7" i="17"/>
  <c r="C8" i="17" s="1"/>
  <c r="C7" i="16"/>
  <c r="C8" i="16" s="1"/>
  <c r="C7" i="15"/>
  <c r="C8" i="15" s="1"/>
  <c r="D18" i="4"/>
  <c r="D19" i="4"/>
  <c r="D20" i="4"/>
  <c r="D21" i="4"/>
  <c r="D22" i="4"/>
  <c r="D23" i="4"/>
  <c r="D24" i="4"/>
  <c r="D25" i="4"/>
  <c r="E18" i="4"/>
  <c r="E19" i="4"/>
  <c r="E20" i="4"/>
  <c r="E21" i="4"/>
  <c r="E22" i="4"/>
  <c r="E23" i="4"/>
  <c r="E24" i="4"/>
  <c r="E25" i="4"/>
  <c r="E17" i="4"/>
  <c r="D17" i="4"/>
  <c r="E18" i="8"/>
  <c r="E19" i="8"/>
  <c r="E20" i="8"/>
  <c r="E21" i="8"/>
  <c r="E22" i="8"/>
  <c r="E23" i="8"/>
  <c r="E24" i="8"/>
  <c r="E25" i="8"/>
  <c r="E17" i="8"/>
  <c r="D18" i="8"/>
  <c r="D19" i="8"/>
  <c r="D20" i="8"/>
  <c r="D21" i="8"/>
  <c r="D22" i="8"/>
  <c r="D23" i="8"/>
  <c r="D24" i="8"/>
  <c r="D25" i="8"/>
  <c r="D17" i="8"/>
  <c r="E22" i="14"/>
  <c r="E23" i="14"/>
  <c r="E24" i="14"/>
  <c r="E25" i="14"/>
  <c r="D23" i="14"/>
  <c r="D24" i="14"/>
  <c r="D25" i="14"/>
  <c r="D22" i="14"/>
  <c r="E18" i="14"/>
  <c r="E19" i="14"/>
  <c r="E20" i="14"/>
  <c r="E17" i="14"/>
  <c r="D18" i="14"/>
  <c r="D19" i="14"/>
  <c r="D20" i="14"/>
  <c r="D17" i="14"/>
  <c r="W21" i="14"/>
  <c r="V21" i="14"/>
  <c r="U21" i="14"/>
  <c r="T21" i="14"/>
  <c r="S21" i="14"/>
  <c r="R21" i="14"/>
  <c r="W20" i="14"/>
  <c r="V20" i="14"/>
  <c r="U20" i="14"/>
  <c r="T20" i="14"/>
  <c r="S20" i="14"/>
  <c r="R20" i="14"/>
  <c r="W19" i="14"/>
  <c r="V19" i="14"/>
  <c r="U19" i="14"/>
  <c r="T19" i="14"/>
  <c r="S19" i="14"/>
  <c r="R19" i="14"/>
  <c r="W18" i="14"/>
  <c r="V18" i="14"/>
  <c r="U18" i="14"/>
  <c r="T18" i="14"/>
  <c r="S18" i="14"/>
  <c r="R18" i="14"/>
  <c r="W17" i="14"/>
  <c r="V17" i="14"/>
  <c r="U17" i="14"/>
  <c r="T17" i="14"/>
  <c r="S17" i="14"/>
  <c r="R17" i="14"/>
  <c r="W16" i="14"/>
  <c r="V16" i="14"/>
  <c r="U16" i="14"/>
  <c r="T16" i="14"/>
  <c r="S16" i="14"/>
  <c r="R16" i="14"/>
  <c r="W15" i="14"/>
  <c r="V15" i="14"/>
  <c r="U15" i="14"/>
  <c r="T15" i="14"/>
  <c r="S15" i="14"/>
  <c r="R15" i="14"/>
  <c r="W14" i="14"/>
  <c r="V14" i="14"/>
  <c r="U14" i="14"/>
  <c r="T14" i="14"/>
  <c r="S14" i="14"/>
  <c r="R14" i="14"/>
  <c r="W13" i="14"/>
  <c r="V13" i="14"/>
  <c r="U13" i="14"/>
  <c r="T13" i="14"/>
  <c r="S13" i="14"/>
  <c r="R13" i="14"/>
  <c r="R9" i="14"/>
  <c r="Q9" i="14"/>
  <c r="P9" i="14"/>
  <c r="O9" i="14"/>
  <c r="N9" i="14"/>
  <c r="R8" i="14"/>
  <c r="Q8" i="14"/>
  <c r="P8" i="14"/>
  <c r="O8" i="14"/>
  <c r="N8" i="14"/>
  <c r="R7" i="14"/>
  <c r="Q7" i="14"/>
  <c r="P7" i="14"/>
  <c r="O7" i="14"/>
  <c r="N7" i="14"/>
  <c r="C18" i="14"/>
  <c r="C17" i="14"/>
  <c r="C7" i="14"/>
  <c r="C8" i="14" s="1"/>
  <c r="C25" i="24" l="1"/>
  <c r="C21" i="24"/>
  <c r="C24" i="24"/>
  <c r="C19" i="24"/>
  <c r="C23" i="24"/>
  <c r="C17" i="24"/>
  <c r="C22" i="24"/>
  <c r="C20" i="24"/>
  <c r="C18" i="24"/>
  <c r="C25" i="23"/>
  <c r="C21" i="23"/>
  <c r="C24" i="23"/>
  <c r="C19" i="23"/>
  <c r="C23" i="23"/>
  <c r="C17" i="23"/>
  <c r="C22" i="23"/>
  <c r="C20" i="23"/>
  <c r="C18" i="23"/>
  <c r="C20" i="21"/>
  <c r="C25" i="21"/>
  <c r="C19" i="21"/>
  <c r="C24" i="21"/>
  <c r="C22" i="21"/>
  <c r="C18" i="21"/>
  <c r="C17" i="21"/>
  <c r="C23" i="21"/>
  <c r="C21" i="21"/>
  <c r="C25" i="20"/>
  <c r="C21" i="20"/>
  <c r="C24" i="20"/>
  <c r="C19" i="20"/>
  <c r="C17" i="20"/>
  <c r="C23" i="20"/>
  <c r="C22" i="20"/>
  <c r="C20" i="20"/>
  <c r="C18" i="20"/>
  <c r="C25" i="19"/>
  <c r="C21" i="19"/>
  <c r="C24" i="19"/>
  <c r="C19" i="19"/>
  <c r="C23" i="19"/>
  <c r="C17" i="19"/>
  <c r="C22" i="19"/>
  <c r="C20" i="19"/>
  <c r="C18" i="19"/>
  <c r="C25" i="18"/>
  <c r="C21" i="18"/>
  <c r="C24" i="18"/>
  <c r="C19" i="18"/>
  <c r="C23" i="18"/>
  <c r="C20" i="18"/>
  <c r="C22" i="18"/>
  <c r="C18" i="18"/>
  <c r="C17" i="18"/>
  <c r="C25" i="17"/>
  <c r="C19" i="17"/>
  <c r="C17" i="17"/>
  <c r="C21" i="17"/>
  <c r="C23" i="17"/>
  <c r="C24" i="17"/>
  <c r="C18" i="17"/>
  <c r="C22" i="17"/>
  <c r="C20" i="17"/>
  <c r="C20" i="16"/>
  <c r="C19" i="16"/>
  <c r="C25" i="16"/>
  <c r="C24" i="16"/>
  <c r="C18" i="16"/>
  <c r="C23" i="16"/>
  <c r="C17" i="16"/>
  <c r="C22" i="16"/>
  <c r="C21" i="16"/>
  <c r="C20" i="15"/>
  <c r="C19" i="15"/>
  <c r="C25" i="15"/>
  <c r="C18" i="15"/>
  <c r="C24" i="15"/>
  <c r="C23" i="15"/>
  <c r="C17" i="15"/>
  <c r="C22" i="15"/>
  <c r="C21" i="15"/>
  <c r="C25" i="14"/>
  <c r="C34" i="14" s="1"/>
  <c r="C21" i="14"/>
  <c r="C22" i="14"/>
  <c r="C33" i="14" s="1"/>
  <c r="C24" i="14"/>
  <c r="C20" i="14"/>
  <c r="C31" i="14" s="1"/>
  <c r="C23" i="14"/>
  <c r="C19" i="14"/>
  <c r="C30" i="14" s="1"/>
  <c r="D25" i="24" l="1"/>
  <c r="D34" i="24" s="1"/>
  <c r="C34" i="24"/>
  <c r="E25" i="24"/>
  <c r="E34" i="24" s="1"/>
  <c r="E20" i="24"/>
  <c r="E31" i="24" s="1"/>
  <c r="C31" i="24"/>
  <c r="D20" i="24"/>
  <c r="D31" i="24" s="1"/>
  <c r="E18" i="24"/>
  <c r="D18" i="24"/>
  <c r="C33" i="24"/>
  <c r="E22" i="24"/>
  <c r="E33" i="24" s="1"/>
  <c r="D22" i="24"/>
  <c r="D33" i="24" s="1"/>
  <c r="E17" i="24"/>
  <c r="D17" i="24"/>
  <c r="E23" i="24"/>
  <c r="D23" i="24"/>
  <c r="E19" i="24"/>
  <c r="E30" i="24" s="1"/>
  <c r="D19" i="24"/>
  <c r="D30" i="24" s="1"/>
  <c r="C30" i="24"/>
  <c r="E24" i="24"/>
  <c r="D24" i="24"/>
  <c r="E21" i="24"/>
  <c r="E32" i="24" s="1"/>
  <c r="D21" i="24"/>
  <c r="D32" i="24" s="1"/>
  <c r="C32" i="24"/>
  <c r="E18" i="23"/>
  <c r="D18" i="23"/>
  <c r="C33" i="23"/>
  <c r="E22" i="23"/>
  <c r="E33" i="23" s="1"/>
  <c r="D22" i="23"/>
  <c r="D33" i="23" s="1"/>
  <c r="E20" i="23"/>
  <c r="E31" i="23" s="1"/>
  <c r="C31" i="23"/>
  <c r="D20" i="23"/>
  <c r="D31" i="23" s="1"/>
  <c r="E23" i="23"/>
  <c r="D23" i="23"/>
  <c r="E19" i="23"/>
  <c r="E30" i="23" s="1"/>
  <c r="D19" i="23"/>
  <c r="D30" i="23" s="1"/>
  <c r="C30" i="23"/>
  <c r="E17" i="23"/>
  <c r="D17" i="23"/>
  <c r="E21" i="23"/>
  <c r="E32" i="23" s="1"/>
  <c r="D21" i="23"/>
  <c r="D32" i="23" s="1"/>
  <c r="C32" i="23"/>
  <c r="E24" i="23"/>
  <c r="D24" i="23"/>
  <c r="C34" i="23"/>
  <c r="D25" i="23"/>
  <c r="D34" i="23" s="1"/>
  <c r="E25" i="23"/>
  <c r="E34" i="23" s="1"/>
  <c r="E23" i="21"/>
  <c r="D23" i="21"/>
  <c r="E17" i="21"/>
  <c r="D17" i="21"/>
  <c r="E18" i="21"/>
  <c r="D18" i="21"/>
  <c r="C33" i="21"/>
  <c r="D22" i="21"/>
  <c r="D33" i="21" s="1"/>
  <c r="E22" i="21"/>
  <c r="E33" i="21" s="1"/>
  <c r="E24" i="21"/>
  <c r="D24" i="21"/>
  <c r="E19" i="21"/>
  <c r="E30" i="21" s="1"/>
  <c r="D19" i="21"/>
  <c r="D30" i="21" s="1"/>
  <c r="C30" i="21"/>
  <c r="C32" i="21"/>
  <c r="E21" i="21"/>
  <c r="E32" i="21" s="1"/>
  <c r="D21" i="21"/>
  <c r="D32" i="21" s="1"/>
  <c r="D25" i="21"/>
  <c r="D34" i="21" s="1"/>
  <c r="C34" i="21"/>
  <c r="E25" i="21"/>
  <c r="E34" i="21" s="1"/>
  <c r="C31" i="21"/>
  <c r="D20" i="21"/>
  <c r="D31" i="21" s="1"/>
  <c r="E20" i="21"/>
  <c r="E31" i="21" s="1"/>
  <c r="D18" i="20"/>
  <c r="E18" i="20"/>
  <c r="E20" i="20"/>
  <c r="E31" i="20" s="1"/>
  <c r="C31" i="20"/>
  <c r="D20" i="20"/>
  <c r="D31" i="20" s="1"/>
  <c r="E17" i="20"/>
  <c r="D17" i="20"/>
  <c r="C30" i="20"/>
  <c r="E19" i="20"/>
  <c r="E30" i="20" s="1"/>
  <c r="D19" i="20"/>
  <c r="D30" i="20" s="1"/>
  <c r="C33" i="20"/>
  <c r="E22" i="20"/>
  <c r="E33" i="20" s="1"/>
  <c r="D22" i="20"/>
  <c r="D33" i="20" s="1"/>
  <c r="E24" i="20"/>
  <c r="D24" i="20"/>
  <c r="E21" i="20"/>
  <c r="E32" i="20" s="1"/>
  <c r="D21" i="20"/>
  <c r="D32" i="20" s="1"/>
  <c r="C32" i="20"/>
  <c r="E23" i="20"/>
  <c r="D23" i="20"/>
  <c r="D25" i="20"/>
  <c r="D34" i="20" s="1"/>
  <c r="C34" i="20"/>
  <c r="E25" i="20"/>
  <c r="E34" i="20" s="1"/>
  <c r="C33" i="19"/>
  <c r="E22" i="19"/>
  <c r="E33" i="19" s="1"/>
  <c r="D22" i="19"/>
  <c r="D33" i="19" s="1"/>
  <c r="E17" i="19"/>
  <c r="D17" i="19"/>
  <c r="E19" i="19"/>
  <c r="E30" i="19" s="1"/>
  <c r="D19" i="19"/>
  <c r="D30" i="19" s="1"/>
  <c r="C30" i="19"/>
  <c r="E23" i="19"/>
  <c r="D23" i="19"/>
  <c r="D24" i="19"/>
  <c r="E24" i="19"/>
  <c r="E20" i="19"/>
  <c r="E31" i="19" s="1"/>
  <c r="C31" i="19"/>
  <c r="D20" i="19"/>
  <c r="D31" i="19" s="1"/>
  <c r="E21" i="19"/>
  <c r="E32" i="19" s="1"/>
  <c r="D21" i="19"/>
  <c r="D32" i="19" s="1"/>
  <c r="C32" i="19"/>
  <c r="D18" i="19"/>
  <c r="E18" i="19"/>
  <c r="D25" i="19"/>
  <c r="D34" i="19" s="1"/>
  <c r="C34" i="19"/>
  <c r="E25" i="19"/>
  <c r="E34" i="19" s="1"/>
  <c r="E17" i="18"/>
  <c r="D17" i="18"/>
  <c r="E20" i="18"/>
  <c r="E31" i="18" s="1"/>
  <c r="D20" i="18"/>
  <c r="D31" i="18" s="1"/>
  <c r="C31" i="18"/>
  <c r="E19" i="18"/>
  <c r="E30" i="18" s="1"/>
  <c r="D19" i="18"/>
  <c r="D30" i="18" s="1"/>
  <c r="C30" i="18"/>
  <c r="C33" i="18"/>
  <c r="E22" i="18"/>
  <c r="E33" i="18" s="1"/>
  <c r="D22" i="18"/>
  <c r="D33" i="18" s="1"/>
  <c r="E24" i="18"/>
  <c r="D24" i="18"/>
  <c r="D18" i="18"/>
  <c r="E18" i="18"/>
  <c r="E21" i="18"/>
  <c r="E32" i="18" s="1"/>
  <c r="D21" i="18"/>
  <c r="D32" i="18" s="1"/>
  <c r="C32" i="18"/>
  <c r="E23" i="18"/>
  <c r="D23" i="18"/>
  <c r="D25" i="18"/>
  <c r="D34" i="18" s="1"/>
  <c r="C34" i="18"/>
  <c r="E25" i="18"/>
  <c r="E34" i="18" s="1"/>
  <c r="D23" i="17"/>
  <c r="E23" i="17"/>
  <c r="C33" i="17"/>
  <c r="E22" i="17"/>
  <c r="E33" i="17" s="1"/>
  <c r="D22" i="17"/>
  <c r="D33" i="17" s="1"/>
  <c r="E21" i="17"/>
  <c r="E32" i="17" s="1"/>
  <c r="D21" i="17"/>
  <c r="D32" i="17" s="1"/>
  <c r="C32" i="17"/>
  <c r="D18" i="17"/>
  <c r="E18" i="17"/>
  <c r="E17" i="17"/>
  <c r="D17" i="17"/>
  <c r="E24" i="17"/>
  <c r="D24" i="17"/>
  <c r="E19" i="17"/>
  <c r="E30" i="17" s="1"/>
  <c r="D19" i="17"/>
  <c r="D30" i="17" s="1"/>
  <c r="C30" i="17"/>
  <c r="E20" i="17"/>
  <c r="E31" i="17" s="1"/>
  <c r="C31" i="17"/>
  <c r="D20" i="17"/>
  <c r="D31" i="17" s="1"/>
  <c r="D25" i="17"/>
  <c r="D34" i="17" s="1"/>
  <c r="C34" i="17"/>
  <c r="E25" i="17"/>
  <c r="E34" i="17" s="1"/>
  <c r="E18" i="16"/>
  <c r="D18" i="16"/>
  <c r="C33" i="16"/>
  <c r="E22" i="16"/>
  <c r="E33" i="16" s="1"/>
  <c r="D22" i="16"/>
  <c r="D33" i="16" s="1"/>
  <c r="E21" i="16"/>
  <c r="E32" i="16" s="1"/>
  <c r="C32" i="16"/>
  <c r="D21" i="16"/>
  <c r="D32" i="16" s="1"/>
  <c r="E17" i="16"/>
  <c r="D17" i="16"/>
  <c r="E24" i="16"/>
  <c r="D24" i="16"/>
  <c r="E19" i="16"/>
  <c r="E30" i="16" s="1"/>
  <c r="D19" i="16"/>
  <c r="D30" i="16" s="1"/>
  <c r="C30" i="16"/>
  <c r="D23" i="16"/>
  <c r="E23" i="16"/>
  <c r="D25" i="16"/>
  <c r="D34" i="16" s="1"/>
  <c r="C34" i="16"/>
  <c r="E25" i="16"/>
  <c r="E34" i="16" s="1"/>
  <c r="C31" i="16"/>
  <c r="E20" i="16"/>
  <c r="E31" i="16" s="1"/>
  <c r="D20" i="16"/>
  <c r="D31" i="16" s="1"/>
  <c r="E22" i="15"/>
  <c r="E33" i="15" s="1"/>
  <c r="C33" i="15"/>
  <c r="D22" i="15"/>
  <c r="D33" i="15" s="1"/>
  <c r="D23" i="15"/>
  <c r="E23" i="15"/>
  <c r="E18" i="15"/>
  <c r="D18" i="15"/>
  <c r="D25" i="15"/>
  <c r="D34" i="15" s="1"/>
  <c r="C34" i="15"/>
  <c r="E25" i="15"/>
  <c r="E34" i="15" s="1"/>
  <c r="D21" i="15"/>
  <c r="D32" i="15" s="1"/>
  <c r="E21" i="15"/>
  <c r="E32" i="15" s="1"/>
  <c r="C32" i="15"/>
  <c r="E19" i="15"/>
  <c r="E30" i="15" s="1"/>
  <c r="D19" i="15"/>
  <c r="D30" i="15" s="1"/>
  <c r="C30" i="15"/>
  <c r="E17" i="15"/>
  <c r="D17" i="15"/>
  <c r="D24" i="15"/>
  <c r="E24" i="15"/>
  <c r="E20" i="15"/>
  <c r="E31" i="15" s="1"/>
  <c r="D20" i="15"/>
  <c r="D31" i="15" s="1"/>
  <c r="C31" i="15"/>
  <c r="E21" i="14"/>
  <c r="E32" i="14" s="1"/>
  <c r="C32" i="14"/>
  <c r="D21" i="14"/>
  <c r="D32" i="14" s="1"/>
  <c r="E30" i="14"/>
  <c r="D30" i="14"/>
  <c r="E31" i="14"/>
  <c r="D31" i="14"/>
  <c r="E33" i="14"/>
  <c r="D33" i="14"/>
  <c r="E34" i="14"/>
  <c r="D34" i="14"/>
  <c r="W21" i="8" l="1"/>
  <c r="V21" i="8"/>
  <c r="U21" i="8"/>
  <c r="T21" i="8"/>
  <c r="S21" i="8"/>
  <c r="R21" i="8"/>
  <c r="W20" i="8"/>
  <c r="V20" i="8"/>
  <c r="U20" i="8"/>
  <c r="T20" i="8"/>
  <c r="S20" i="8"/>
  <c r="R20" i="8"/>
  <c r="W19" i="8"/>
  <c r="V19" i="8"/>
  <c r="U19" i="8"/>
  <c r="T19" i="8"/>
  <c r="S19" i="8"/>
  <c r="R19" i="8"/>
  <c r="W18" i="8"/>
  <c r="V18" i="8"/>
  <c r="U18" i="8"/>
  <c r="T18" i="8"/>
  <c r="S18" i="8"/>
  <c r="R18" i="8"/>
  <c r="W17" i="8"/>
  <c r="V17" i="8"/>
  <c r="U17" i="8"/>
  <c r="T17" i="8"/>
  <c r="S17" i="8"/>
  <c r="R17" i="8"/>
  <c r="W16" i="8"/>
  <c r="V16" i="8"/>
  <c r="U16" i="8"/>
  <c r="T16" i="8"/>
  <c r="S16" i="8"/>
  <c r="R16" i="8"/>
  <c r="W15" i="8"/>
  <c r="V15" i="8"/>
  <c r="U15" i="8"/>
  <c r="T15" i="8"/>
  <c r="S15" i="8"/>
  <c r="R15" i="8"/>
  <c r="W14" i="8"/>
  <c r="V14" i="8"/>
  <c r="U14" i="8"/>
  <c r="T14" i="8"/>
  <c r="S14" i="8"/>
  <c r="R14" i="8"/>
  <c r="W13" i="8"/>
  <c r="V13" i="8"/>
  <c r="U13" i="8"/>
  <c r="T13" i="8"/>
  <c r="S13" i="8"/>
  <c r="R13" i="8"/>
  <c r="R9" i="8"/>
  <c r="Q9" i="8"/>
  <c r="P9" i="8"/>
  <c r="O9" i="8"/>
  <c r="N9" i="8"/>
  <c r="R8" i="8"/>
  <c r="Q8" i="8"/>
  <c r="P8" i="8"/>
  <c r="O8" i="8"/>
  <c r="N8" i="8"/>
  <c r="R7" i="8"/>
  <c r="Q7" i="8"/>
  <c r="P7" i="8"/>
  <c r="O7" i="8"/>
  <c r="N7" i="8"/>
  <c r="C17" i="8"/>
  <c r="C7" i="8"/>
  <c r="C8" i="8" s="1"/>
  <c r="C25" i="8" l="1"/>
  <c r="C21" i="8"/>
  <c r="C18" i="8"/>
  <c r="C24" i="8"/>
  <c r="C20" i="8"/>
  <c r="C23" i="8"/>
  <c r="C19" i="8"/>
  <c r="C22" i="8"/>
  <c r="D32" i="8" l="1"/>
  <c r="C32" i="8"/>
  <c r="E32" i="8"/>
  <c r="C34" i="8"/>
  <c r="D34" i="8"/>
  <c r="E34" i="8"/>
  <c r="C33" i="8"/>
  <c r="E33" i="8"/>
  <c r="D33" i="8"/>
  <c r="C30" i="8"/>
  <c r="D30" i="8"/>
  <c r="E30" i="8"/>
  <c r="E31" i="8"/>
  <c r="D31" i="8"/>
  <c r="C31" i="8"/>
  <c r="C25" i="4" l="1"/>
  <c r="D34" i="4" s="1"/>
  <c r="C24" i="4"/>
  <c r="C23" i="4"/>
  <c r="C22" i="4"/>
  <c r="C33" i="4" s="1"/>
  <c r="C21" i="4"/>
  <c r="C32" i="4" s="1"/>
  <c r="C20" i="4"/>
  <c r="C31" i="4" s="1"/>
  <c r="C19" i="4"/>
  <c r="C30" i="4" s="1"/>
  <c r="C18" i="4"/>
  <c r="C17" i="4"/>
  <c r="C34" i="4"/>
  <c r="C7" i="4"/>
  <c r="C8" i="4" s="1"/>
  <c r="E32" i="4" l="1"/>
  <c r="D32" i="4"/>
  <c r="E34" i="4"/>
  <c r="E33" i="4"/>
  <c r="D33" i="4"/>
  <c r="E30" i="4"/>
  <c r="D30" i="4"/>
  <c r="E31" i="4"/>
  <c r="D31" i="4"/>
</calcChain>
</file>

<file path=xl/sharedStrings.xml><?xml version="1.0" encoding="utf-8"?>
<sst xmlns="http://schemas.openxmlformats.org/spreadsheetml/2006/main" count="726" uniqueCount="58">
  <si>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</si>
  <si>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</si>
  <si>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</si>
  <si>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</si>
  <si>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</si>
  <si>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</si>
  <si>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</si>
  <si>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</si>
  <si>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</si>
  <si>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</si>
  <si>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</si>
  <si>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</si>
  <si>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</si>
  <si>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</si>
  <si>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</si>
  <si>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</si>
  <si>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</si>
  <si>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</si>
  <si>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</si>
  <si>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</si>
  <si>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</si>
  <si>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</si>
  <si>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</si>
  <si>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</si>
  <si>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</si>
  <si>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</si>
  <si>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</si>
  <si>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</si>
  <si>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</si>
  <si>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</si>
  <si>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10% lower CL</t>
  </si>
  <si>
    <t>90% upper CL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</si>
  <si>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</si>
  <si>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</si>
  <si>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</si>
  <si>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</si>
  <si>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</si>
  <si>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</si>
  <si>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</si>
  <si>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</si>
  <si>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</si>
  <si>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</si>
  <si>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</si>
  <si>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</si>
  <si>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</si>
  <si>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</si>
  <si>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</si>
  <si>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</si>
  <si>
    <t>SIGMA[QT] parameter</t>
  </si>
  <si>
    <t>Sensitivity of P being average of map? What if you check PRISM?</t>
  </si>
  <si>
    <t>should be negative (-0.054)</t>
  </si>
  <si>
    <t>original</t>
  </si>
  <si>
    <t>Precip-</t>
  </si>
  <si>
    <t>Precip+</t>
  </si>
  <si>
    <t>Omega_south</t>
  </si>
  <si>
    <t>Omega_East</t>
  </si>
  <si>
    <t>difference</t>
  </si>
  <si>
    <t>Omega_West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</si>
</sst>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24" applyNumberFormat="0" applyAlignment="0" applyProtection="0"/>
  </cellStyleXfs>
  <cellXfs count="10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0" xfId="1" applyBorder="1" applyAlignment="1" applyProtection="1">
      <alignment horizontal="center" vertical="center"/>
      <protection locked="0"/>
    </xf>
    <xf numFmtId="164" fontId="4" fillId="3" borderId="0" xfId="1" applyNumberFormat="1" applyBorder="1" applyAlignment="1" applyProtection="1">
      <alignment horizontal="center" vertical="center"/>
      <protection locked="0"/>
    </xf>
    <xf numFmtId="0" fontId="4" fillId="3" borderId="3" xfId="1" applyBorder="1" applyAlignment="1" applyProtection="1">
      <alignment horizontal="center" vertical="center"/>
    </xf>
    <xf numFmtId="0" fontId="4" fillId="3" borderId="0" xfId="1" applyBorder="1" applyAlignment="1" applyProtection="1">
      <alignment horizontal="center" vertical="center"/>
    </xf>
    <xf numFmtId="0" fontId="4" fillId="3" borderId="4" xfId="1" applyBorder="1" applyAlignment="1" applyProtection="1">
      <alignment horizontal="center" vertical="center"/>
    </xf>
    <xf numFmtId="0" fontId="4" fillId="3" borderId="5" xfId="1" applyBorder="1" applyAlignment="1" applyProtection="1">
      <alignment horizontal="center" vertical="center"/>
    </xf>
    <xf numFmtId="0" fontId="4" fillId="3" borderId="13" xfId="1" applyBorder="1" applyAlignment="1" applyProtection="1">
      <alignment horizontal="center" vertical="center"/>
    </xf>
    <xf numFmtId="0" fontId="4" fillId="3" borderId="6" xfId="1" applyBorder="1" applyAlignment="1" applyProtection="1">
      <alignment horizontal="center" vertical="center"/>
    </xf>
    <xf numFmtId="0" fontId="4" fillId="3" borderId="8" xfId="1" applyBorder="1" applyAlignment="1" applyProtection="1">
      <alignment horizontal="center" vertical="center"/>
    </xf>
    <xf numFmtId="0" fontId="4" fillId="3" borderId="11" xfId="1" applyBorder="1" applyAlignment="1" applyProtection="1">
      <alignment horizontal="center" vertical="center"/>
    </xf>
    <xf numFmtId="0" fontId="4" fillId="3" borderId="10" xfId="1" applyBorder="1" applyAlignment="1" applyProtection="1">
      <alignment horizontal="center" vertical="center"/>
    </xf>
    <xf numFmtId="1" fontId="4" fillId="3" borderId="0" xfId="1" applyNumberFormat="1" applyBorder="1" applyAlignment="1" applyProtection="1">
      <alignment horizontal="center" vertical="center"/>
      <protection locked="0"/>
    </xf>
    <xf numFmtId="1" fontId="4" fillId="3" borderId="11" xfId="1" applyNumberFormat="1" applyBorder="1" applyAlignment="1" applyProtection="1">
      <alignment horizontal="center" vertical="center"/>
      <protection locked="0"/>
    </xf>
    <xf numFmtId="1" fontId="4" fillId="3" borderId="8" xfId="1" applyNumberFormat="1" applyBorder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3" borderId="3" xfId="1" applyBorder="1" applyAlignment="1">
      <alignment horizontal="center" vertical="center"/>
    </xf>
    <xf numFmtId="0" fontId="4" fillId="3" borderId="0" xfId="1" applyAlignment="1">
      <alignment horizontal="center" vertical="center"/>
    </xf>
    <xf numFmtId="0" fontId="4" fillId="3" borderId="4" xfId="1" applyBorder="1" applyAlignment="1">
      <alignment horizontal="center" vertical="center"/>
    </xf>
    <xf numFmtId="0" fontId="4" fillId="3" borderId="5" xfId="1" applyBorder="1" applyAlignment="1">
      <alignment horizontal="center" vertical="center"/>
    </xf>
    <xf numFmtId="0" fontId="4" fillId="3" borderId="13" xfId="1" applyBorder="1" applyAlignment="1">
      <alignment horizontal="center" vertical="center"/>
    </xf>
    <xf numFmtId="0" fontId="4" fillId="3" borderId="6" xfId="1" applyBorder="1" applyAlignment="1">
      <alignment horizontal="center" vertical="center"/>
    </xf>
    <xf numFmtId="0" fontId="4" fillId="3" borderId="8" xfId="1" applyBorder="1" applyAlignment="1">
      <alignment horizontal="center" vertical="center"/>
    </xf>
    <xf numFmtId="0" fontId="4" fillId="3" borderId="11" xfId="1" applyBorder="1" applyAlignment="1">
      <alignment horizontal="center" vertical="center"/>
    </xf>
    <xf numFmtId="0" fontId="4" fillId="3" borderId="10" xfId="1" applyBorder="1" applyAlignment="1">
      <alignment horizontal="center" vertical="center"/>
    </xf>
    <xf numFmtId="0" fontId="4" fillId="3" borderId="11" xfId="1" applyBorder="1" applyAlignment="1" applyProtection="1">
      <alignment horizontal="center" vertical="center"/>
      <protection locked="0"/>
    </xf>
    <xf numFmtId="0" fontId="4" fillId="3" borderId="0" xfId="1" applyAlignment="1" applyProtection="1">
      <alignment horizontal="center" vertical="center"/>
      <protection locked="0"/>
    </xf>
    <xf numFmtId="0" fontId="6" fillId="5" borderId="0" xfId="3" applyBorder="1" applyAlignment="1" applyProtection="1">
      <alignment horizontal="center" vertical="center"/>
      <protection locked="0"/>
    </xf>
    <xf numFmtId="0" fontId="6" fillId="5" borderId="0" xfId="3" applyAlignment="1" applyProtection="1">
      <alignment horizontal="center" vertical="center"/>
      <protection locked="0"/>
    </xf>
    <xf numFmtId="164" fontId="4" fillId="3" borderId="0" xfId="1" applyNumberFormat="1" applyAlignment="1" applyProtection="1">
      <alignment horizontal="center" vertical="center"/>
      <protection locked="0"/>
    </xf>
    <xf numFmtId="1" fontId="4" fillId="3" borderId="0" xfId="1" applyNumberFormat="1" applyAlignment="1" applyProtection="1">
      <alignment horizontal="center" vertical="center"/>
      <protection locked="0"/>
    </xf>
    <xf numFmtId="0" fontId="5" fillId="4" borderId="8" xfId="2" applyBorder="1" applyAlignment="1" applyProtection="1">
      <alignment horizontal="center" vertical="center"/>
      <protection locked="0"/>
    </xf>
    <xf numFmtId="0" fontId="5" fillId="4" borderId="10" xfId="2" applyBorder="1" applyAlignment="1" applyProtection="1">
      <alignment horizontal="center" vertical="center"/>
      <protection locked="0"/>
    </xf>
    <xf numFmtId="1" fontId="4" fillId="3" borderId="10" xfId="1" applyNumberFormat="1" applyBorder="1" applyAlignment="1" applyProtection="1">
      <alignment horizontal="center" vertical="center"/>
      <protection locked="0"/>
    </xf>
    <xf numFmtId="1" fontId="4" fillId="3" borderId="7" xfId="1" applyNumberFormat="1" applyBorder="1" applyAlignment="1" applyProtection="1">
      <alignment horizontal="center" vertical="center"/>
      <protection locked="0"/>
    </xf>
    <xf numFmtId="1" fontId="4" fillId="3" borderId="9" xfId="1" applyNumberFormat="1" applyBorder="1" applyAlignment="1" applyProtection="1">
      <alignment horizontal="center" vertical="center"/>
      <protection locked="0"/>
    </xf>
    <xf numFmtId="0" fontId="7" fillId="6" borderId="24" xfId="4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/>
  </cellXfs>
  <cellStyles count="5">
    <cellStyle name="Bad" xfId="2" builtinId="27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'07227420precip-'!$B$30:$B$34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'07227420precip-'!$C$30:$C$34</c:f>
              <c:numCache>
                <c:formatCode>0</c:formatCode>
                <c:ptCount val="5"/>
                <c:pt idx="0">
                  <c:v>2672.9332618329672</c:v>
                </c:pt>
                <c:pt idx="1">
                  <c:v>4193.7099996897859</c:v>
                </c:pt>
                <c:pt idx="2">
                  <c:v>5584.8366507882465</c:v>
                </c:pt>
                <c:pt idx="3">
                  <c:v>7315.5778296246499</c:v>
                </c:pt>
                <c:pt idx="4">
                  <c:v>12789.167133760389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9F-4875-B690-3C62C4E10BD3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'07227420precip-'!$B$30:$B$34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'07227420precip-'!$F$30:$F$34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9F-4875-B690-3C62C4E10BD3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'07227420precip-'!$B$30:$B$34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'07227420precip-'!$D$30:$D$34</c:f>
              <c:numCache>
                <c:formatCode>0</c:formatCode>
                <c:ptCount val="5"/>
                <c:pt idx="0">
                  <c:v>1064.1138979466546</c:v>
                </c:pt>
                <c:pt idx="1">
                  <c:v>1609.1569123743952</c:v>
                </c:pt>
                <c:pt idx="2">
                  <c:v>1990.7213541739011</c:v>
                </c:pt>
                <c:pt idx="3">
                  <c:v>2422.4154910167913</c:v>
                </c:pt>
                <c:pt idx="4">
                  <c:v>3272.2182533716841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9F-4875-B690-3C62C4E10BD3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'07227420precip-'!$B$30:$B$34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'07227420precip-'!$E$30:$E$34</c:f>
              <c:numCache>
                <c:formatCode>0</c:formatCode>
                <c:ptCount val="5"/>
                <c:pt idx="0">
                  <c:v>6714.1047927288755</c:v>
                </c:pt>
                <c:pt idx="1">
                  <c:v>10929.452203357414</c:v>
                </c:pt>
                <c:pt idx="2">
                  <c:v>15667.888602586943</c:v>
                </c:pt>
                <c:pt idx="3">
                  <c:v>22092.691852309796</c:v>
                </c:pt>
                <c:pt idx="4">
                  <c:v>49985.295389976563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A9F-4875-B690-3C62C4E10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'07235000_Omega_south'!$B$30:$B$34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'07235000_Omega_south'!$C$30:$C$34</c:f>
              <c:numCache>
                <c:formatCode>0</c:formatCode>
                <c:ptCount val="5"/>
                <c:pt idx="0">
                  <c:v>18384.442297895795</c:v>
                </c:pt>
                <c:pt idx="1">
                  <c:v>29917.495873765973</c:v>
                </c:pt>
                <c:pt idx="2">
                  <c:v>41022.868949541531</c:v>
                </c:pt>
                <c:pt idx="3">
                  <c:v>55276.151266380111</c:v>
                </c:pt>
                <c:pt idx="4">
                  <c:v>101444.60819528163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B1-4A21-BB0F-10A23D5CA852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'07235000_Omega_south'!$B$30:$B$34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'07235000_Omega_south'!$F$30:$F$34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B1-4A21-BB0F-10A23D5CA852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'07235000_Omega_south'!$B$30:$B$34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'07235000_Omega_south'!$D$30:$D$34</c:f>
              <c:numCache>
                <c:formatCode>0</c:formatCode>
                <c:ptCount val="5"/>
                <c:pt idx="0">
                  <c:v>7318.978305419334</c:v>
                </c:pt>
                <c:pt idx="1">
                  <c:v>11479.559933749351</c:v>
                </c:pt>
                <c:pt idx="2">
                  <c:v>14622.64813346036</c:v>
                </c:pt>
                <c:pt idx="3">
                  <c:v>18303.653960077787</c:v>
                </c:pt>
                <c:pt idx="4">
                  <c:v>25955.474283112093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B1-4A21-BB0F-10A23D5CA852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'07235000_Omega_south'!$B$30:$B$34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'07235000_Omega_south'!$E$30:$E$34</c:f>
              <c:numCache>
                <c:formatCode>0</c:formatCode>
                <c:ptCount val="5"/>
                <c:pt idx="0">
                  <c:v>46179.631158955337</c:v>
                </c:pt>
                <c:pt idx="1">
                  <c:v>77969.588078492641</c:v>
                </c:pt>
                <c:pt idx="2">
                  <c:v>115086.93647632901</c:v>
                </c:pt>
                <c:pt idx="3">
                  <c:v>166931.30811410688</c:v>
                </c:pt>
                <c:pt idx="4">
                  <c:v>396487.01540353149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B1-4A21-BB0F-10A23D5CA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'07235000'!$C$30:$C$34</c:f>
              <c:numCache>
                <c:formatCode>0</c:formatCode>
                <c:ptCount val="5"/>
                <c:pt idx="0">
                  <c:v>16610.643591899119</c:v>
                </c:pt>
                <c:pt idx="1">
                  <c:v>26950.401514113477</c:v>
                </c:pt>
                <c:pt idx="2">
                  <c:v>36889.097448576409</c:v>
                </c:pt>
                <c:pt idx="3">
                  <c:v>49662.181938365407</c:v>
                </c:pt>
                <c:pt idx="4">
                  <c:v>91071.181133958526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C0-4643-A4EB-1D93E95A80DD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C0-4643-A4EB-1D93E95A80DD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'07235000'!$D$30:$D$34</c:f>
              <c:numCache>
                <c:formatCode>0</c:formatCode>
                <c:ptCount val="5"/>
                <c:pt idx="0">
                  <c:v>6612.8163214435535</c:v>
                </c:pt>
                <c:pt idx="1">
                  <c:v>10341.064329891416</c:v>
                </c:pt>
                <c:pt idx="2">
                  <c:v>13149.160596616233</c:v>
                </c:pt>
                <c:pt idx="3">
                  <c:v>16444.69400052341</c:v>
                </c:pt>
                <c:pt idx="4">
                  <c:v>23301.343875317445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C0-4643-A4EB-1D93E95A80DD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'07235000'!$E$30:$E$34</c:f>
              <c:numCache>
                <c:formatCode>0</c:formatCode>
                <c:ptCount val="5"/>
                <c:pt idx="0">
                  <c:v>41724.050257133029</c:v>
                </c:pt>
                <c:pt idx="1">
                  <c:v>70236.884579902573</c:v>
                </c:pt>
                <c:pt idx="2">
                  <c:v>103489.91485591508</c:v>
                </c:pt>
                <c:pt idx="3">
                  <c:v>149977.39178368472</c:v>
                </c:pt>
                <c:pt idx="4">
                  <c:v>355943.42015268479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C0-4643-A4EB-1D93E95A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'07235000precip+'!$C$30:$C$34</c:f>
              <c:numCache>
                <c:formatCode>0</c:formatCode>
                <c:ptCount val="5"/>
                <c:pt idx="0">
                  <c:v>17614.778507419469</c:v>
                </c:pt>
                <c:pt idx="1">
                  <c:v>28491.875682949532</c:v>
                </c:pt>
                <c:pt idx="2">
                  <c:v>38932.492186661555</c:v>
                </c:pt>
                <c:pt idx="3">
                  <c:v>52326.240857653029</c:v>
                </c:pt>
                <c:pt idx="4">
                  <c:v>95568.770015748698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DC-4D2B-945A-9C4C09672B4D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'07235000precip+'!$F$30:$F$34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DC-4D2B-945A-9C4C09672B4D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'07235000precip+'!$D$30:$D$34</c:f>
              <c:numCache>
                <c:formatCode>0</c:formatCode>
                <c:ptCount val="5"/>
                <c:pt idx="0">
                  <c:v>7012.5696315153264</c:v>
                </c:pt>
                <c:pt idx="1">
                  <c:v>10932.539137213</c:v>
                </c:pt>
                <c:pt idx="2">
                  <c:v>13877.530967043907</c:v>
                </c:pt>
                <c:pt idx="3">
                  <c:v>17326.846818162834</c:v>
                </c:pt>
                <c:pt idx="4">
                  <c:v>24452.09061912262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DC-4D2B-945A-9C4C09672B4D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'07235000precip+'!$E$30:$E$34</c:f>
              <c:numCache>
                <c:formatCode>0</c:formatCode>
                <c:ptCount val="5"/>
                <c:pt idx="0">
                  <c:v>44246.323126833631</c:v>
                </c:pt>
                <c:pt idx="1">
                  <c:v>74254.202957246278</c:v>
                </c:pt>
                <c:pt idx="2">
                  <c:v>109222.5231897527</c:v>
                </c:pt>
                <c:pt idx="3">
                  <c:v>158022.72110023984</c:v>
                </c:pt>
                <c:pt idx="4">
                  <c:v>373521.83682733244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DC-4D2B-945A-9C4C0967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'07227420_Omega_West'!$B$30:$B$34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'07227420_Omega_West'!$C$30:$C$34</c:f>
              <c:numCache>
                <c:formatCode>0</c:formatCode>
                <c:ptCount val="5"/>
                <c:pt idx="0">
                  <c:v>2852.3227762932452</c:v>
                </c:pt>
                <c:pt idx="1">
                  <c:v>4455.3429560359473</c:v>
                </c:pt>
                <c:pt idx="2">
                  <c:v>5918.5621803711228</c:v>
                </c:pt>
                <c:pt idx="3">
                  <c:v>7734.876752767289</c:v>
                </c:pt>
                <c:pt idx="4">
                  <c:v>13448.648470053464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84-44D8-B946-AAF9FB894219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'07227420_Omega_West'!$B$30:$B$34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'07227420_Omega_West'!$F$30:$F$34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84-44D8-B946-AAF9FB894219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'07227420_Omega_West'!$B$30:$B$34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'07227420_Omega_West'!$D$30:$D$34</c:f>
              <c:numCache>
                <c:formatCode>0</c:formatCode>
                <c:ptCount val="5"/>
                <c:pt idx="0">
                  <c:v>1135.5301499754005</c:v>
                </c:pt>
                <c:pt idx="1">
                  <c:v>1709.5473733839819</c:v>
                </c:pt>
                <c:pt idx="2">
                  <c:v>2109.6781974469932</c:v>
                </c:pt>
                <c:pt idx="3">
                  <c:v>2561.2584136734563</c:v>
                </c:pt>
                <c:pt idx="4">
                  <c:v>3440.9522173434048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84-44D8-B946-AAF9FB894219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'07227420_Omega_West'!$B$30:$B$34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'07227420_Omega_West'!$E$30:$E$34</c:f>
              <c:numCache>
                <c:formatCode>0</c:formatCode>
                <c:ptCount val="5"/>
                <c:pt idx="0">
                  <c:v>7164.7108800567448</c:v>
                </c:pt>
                <c:pt idx="1">
                  <c:v>11611.307861335665</c:v>
                </c:pt>
                <c:pt idx="2">
                  <c:v>16604.133429122026</c:v>
                </c:pt>
                <c:pt idx="3">
                  <c:v>23358.954356617181</c:v>
                </c:pt>
                <c:pt idx="4">
                  <c:v>52562.818152328138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084-44D8-B946-AAF9FB894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'07227420'!$C$30:$C$34</c:f>
              <c:numCache>
                <c:formatCode>0</c:formatCode>
                <c:ptCount val="5"/>
                <c:pt idx="0">
                  <c:v>2888.7281254635277</c:v>
                </c:pt>
                <c:pt idx="1">
                  <c:v>4513.8917524944309</c:v>
                </c:pt>
                <c:pt idx="2">
                  <c:v>5997.665139682771</c:v>
                </c:pt>
                <c:pt idx="3">
                  <c:v>7839.1215423952353</c:v>
                </c:pt>
                <c:pt idx="4">
                  <c:v>13631.217323720959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EB-4828-9264-7B91EADC879C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EB-4828-9264-7B91EADC879C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'07227420'!$D$30:$D$34</c:f>
              <c:numCache>
                <c:formatCode>0</c:formatCode>
                <c:ptCount val="5"/>
                <c:pt idx="0">
                  <c:v>1150.0233805265948</c:v>
                </c:pt>
                <c:pt idx="1">
                  <c:v>1732.0129707999545</c:v>
                </c:pt>
                <c:pt idx="2">
                  <c:v>2137.8745369509984</c:v>
                </c:pt>
                <c:pt idx="3">
                  <c:v>2595.7771077716752</c:v>
                </c:pt>
                <c:pt idx="4">
                  <c:v>3487.6640265816245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EB-4828-9264-7B91EADC879C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'07227420'!$E$30:$E$34</c:f>
              <c:numCache>
                <c:formatCode>0</c:formatCode>
                <c:ptCount val="5"/>
                <c:pt idx="0">
                  <c:v>7256.1569826719397</c:v>
                </c:pt>
                <c:pt idx="1">
                  <c:v>11763.895015074093</c:v>
                </c:pt>
                <c:pt idx="2">
                  <c:v>16826.051532036421</c:v>
                </c:pt>
                <c:pt idx="3">
                  <c:v>23673.768588397004</c:v>
                </c:pt>
                <c:pt idx="4">
                  <c:v>53276.37189544009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EB-4828-9264-7B91EADC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'07227420precip+'!$B$30:$B$34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'07227420precip+'!$C$30:$C$34</c:f>
              <c:numCache>
                <c:formatCode>0</c:formatCode>
                <c:ptCount val="5"/>
                <c:pt idx="0">
                  <c:v>3107.2799529794079</c:v>
                </c:pt>
                <c:pt idx="1">
                  <c:v>4836.8891021250129</c:v>
                </c:pt>
                <c:pt idx="2">
                  <c:v>6413.2134092490278</c:v>
                </c:pt>
                <c:pt idx="3">
                  <c:v>8364.9951102172035</c:v>
                </c:pt>
                <c:pt idx="4">
                  <c:v>14472.63579884203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B1-4902-9FDB-B0D0711BE481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'07227420precip+'!$B$30:$B$34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'07227420precip+'!$F$30:$F$34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B1-4902-9FDB-B0D0711BE481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'07227420precip+'!$B$30:$B$34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'07227420precip+'!$D$30:$D$34</c:f>
              <c:numCache>
                <c:formatCode>0</c:formatCode>
                <c:ptCount val="5"/>
                <c:pt idx="0">
                  <c:v>1237.0304301982371</c:v>
                </c:pt>
                <c:pt idx="1">
                  <c:v>1855.9493941280125</c:v>
                </c:pt>
                <c:pt idx="2">
                  <c:v>2285.9971886312069</c:v>
                </c:pt>
                <c:pt idx="3">
                  <c:v>2769.910212042616</c:v>
                </c:pt>
                <c:pt idx="4">
                  <c:v>3702.9481701242644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B1-4902-9FDB-B0D0711BE481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'07227420precip+'!$B$30:$B$34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'07227420precip+'!$E$30:$E$34</c:f>
              <c:numCache>
                <c:formatCode>0</c:formatCode>
                <c:ptCount val="5"/>
                <c:pt idx="0">
                  <c:v>7805.1343527907102</c:v>
                </c:pt>
                <c:pt idx="1">
                  <c:v>12605.675704454108</c:v>
                </c:pt>
                <c:pt idx="2">
                  <c:v>17991.844625670223</c:v>
                </c:pt>
                <c:pt idx="3">
                  <c:v>25261.881374254917</c:v>
                </c:pt>
                <c:pt idx="4">
                  <c:v>56564.979400966084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B1-4902-9FDB-B0D0711BE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'07227890precip-'!$B$30:$B$34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'07227890precip-'!$C$30:$C$34</c:f>
              <c:numCache>
                <c:formatCode>0</c:formatCode>
                <c:ptCount val="5"/>
                <c:pt idx="0">
                  <c:v>13431.686897069927</c:v>
                </c:pt>
                <c:pt idx="1">
                  <c:v>21755.171109692645</c:v>
                </c:pt>
                <c:pt idx="2">
                  <c:v>29723.374748075617</c:v>
                </c:pt>
                <c:pt idx="3">
                  <c:v>39941.189801267494</c:v>
                </c:pt>
                <c:pt idx="4">
                  <c:v>73054.553424305836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18-4BBC-A6C8-DB5AECB63B7C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'07227890precip-'!$B$30:$B$34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'07227890precip-'!$F$30:$F$34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18-4BBC-A6C8-DB5AECB63B7C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'07227890precip-'!$B$30:$B$34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'07227890precip-'!$D$30:$D$34</c:f>
              <c:numCache>
                <c:formatCode>0</c:formatCode>
                <c:ptCount val="5"/>
                <c:pt idx="0">
                  <c:v>5347.2508663529952</c:v>
                </c:pt>
                <c:pt idx="1">
                  <c:v>8347.6167817133755</c:v>
                </c:pt>
                <c:pt idx="2">
                  <c:v>10594.930618204555</c:v>
                </c:pt>
                <c:pt idx="3">
                  <c:v>13225.770972242744</c:v>
                </c:pt>
                <c:pt idx="4">
                  <c:v>18691.634936562368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18-4BBC-A6C8-DB5AECB63B7C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'07227890precip-'!$B$30:$B$34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'07227890precip-'!$E$30:$E$34</c:f>
              <c:numCache>
                <c:formatCode>0</c:formatCode>
                <c:ptCount val="5"/>
                <c:pt idx="0">
                  <c:v>33738.872069035031</c:v>
                </c:pt>
                <c:pt idx="1">
                  <c:v>56697.316418358991</c:v>
                </c:pt>
                <c:pt idx="2">
                  <c:v>83386.955351696073</c:v>
                </c:pt>
                <c:pt idx="3">
                  <c:v>120620.46485524107</c:v>
                </c:pt>
                <c:pt idx="4">
                  <c:v>285527.07102069585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18-4BBC-A6C8-DB5AECB6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'07227890'!$C$30:$C$34</c:f>
              <c:numCache>
                <c:formatCode>0</c:formatCode>
                <c:ptCount val="5"/>
                <c:pt idx="0">
                  <c:v>14286.605820602339</c:v>
                </c:pt>
                <c:pt idx="1">
                  <c:v>23065.219580719968</c:v>
                </c:pt>
                <c:pt idx="2">
                  <c:v>31456.726992807726</c:v>
                </c:pt>
                <c:pt idx="3">
                  <c:v>42196.75133726075</c:v>
                </c:pt>
                <c:pt idx="4">
                  <c:v>76852.211321859082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70-4124-B929-374A6379B807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70-4124-B929-374A6379B807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'07227890'!$D$30:$D$34</c:f>
              <c:numCache>
                <c:formatCode>0</c:formatCode>
                <c:ptCount val="5"/>
                <c:pt idx="0">
                  <c:v>5687.6002200531202</c:v>
                </c:pt>
                <c:pt idx="1">
                  <c:v>8850.2918719926402</c:v>
                </c:pt>
                <c:pt idx="2">
                  <c:v>11212.785990466249</c:v>
                </c:pt>
                <c:pt idx="3">
                  <c:v>13972.657593229225</c:v>
                </c:pt>
                <c:pt idx="4">
                  <c:v>19663.298326559929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70-4124-B929-374A6379B807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'07227890'!$E$30:$E$34</c:f>
              <c:numCache>
                <c:formatCode>0</c:formatCode>
                <c:ptCount val="5"/>
                <c:pt idx="0">
                  <c:v>35886.331313096838</c:v>
                </c:pt>
                <c:pt idx="1">
                  <c:v>60111.503891797467</c:v>
                </c:pt>
                <c:pt idx="2">
                  <c:v>88249.760045486721</c:v>
                </c:pt>
                <c:pt idx="3">
                  <c:v>127432.15179633685</c:v>
                </c:pt>
                <c:pt idx="4">
                  <c:v>300369.87116662401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70-4124-B929-374A6379B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'07227890precip+'!$B$30:$B$34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'07227890precip+'!$C$30:$C$34</c:f>
              <c:numCache>
                <c:formatCode>0</c:formatCode>
                <c:ptCount val="5"/>
                <c:pt idx="0">
                  <c:v>15150.249643273926</c:v>
                </c:pt>
                <c:pt idx="1">
                  <c:v>24384.474144092317</c:v>
                </c:pt>
                <c:pt idx="2">
                  <c:v>33199.206881454753</c:v>
                </c:pt>
                <c:pt idx="3">
                  <c:v>44460.337578890387</c:v>
                </c:pt>
                <c:pt idx="4">
                  <c:v>80647.590352616971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2C-4591-9002-44DF94D77991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'07227890precip+'!$B$30:$B$34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'07227890precip+'!$F$30:$F$34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2C-4591-9002-44DF94D77991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'07227890precip+'!$B$30:$B$34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'07227890precip+'!$D$30:$D$34</c:f>
              <c:numCache>
                <c:formatCode>0</c:formatCode>
                <c:ptCount val="5"/>
                <c:pt idx="0">
                  <c:v>6031.4230186629247</c:v>
                </c:pt>
                <c:pt idx="1">
                  <c:v>9356.499406607365</c:v>
                </c:pt>
                <c:pt idx="2">
                  <c:v>11833.894921746916</c:v>
                </c:pt>
                <c:pt idx="3">
                  <c:v>14722.201443992595</c:v>
                </c:pt>
                <c:pt idx="4">
                  <c:v>20634.378648915423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02C-4591-9002-44DF94D77991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'07227890precip+'!$B$30:$B$34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'07227890precip+'!$E$30:$E$34</c:f>
              <c:numCache>
                <c:formatCode>0</c:formatCode>
                <c:ptCount val="5"/>
                <c:pt idx="0">
                  <c:v>38055.706512922749</c:v>
                </c:pt>
                <c:pt idx="1">
                  <c:v>63549.683855482581</c:v>
                </c:pt>
                <c:pt idx="2">
                  <c:v>93138.171738551449</c:v>
                </c:pt>
                <c:pt idx="3">
                  <c:v>134268.07296102447</c:v>
                </c:pt>
                <c:pt idx="4">
                  <c:v>315203.76456915535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02C-4591-9002-44DF94D7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'07235000precip-'!$C$30:$C$34</c:f>
              <c:numCache>
                <c:formatCode>0</c:formatCode>
                <c:ptCount val="5"/>
                <c:pt idx="0">
                  <c:v>15616.652876603508</c:v>
                </c:pt>
                <c:pt idx="1">
                  <c:v>25419.684142289752</c:v>
                </c:pt>
                <c:pt idx="2">
                  <c:v>34856.406638650406</c:v>
                </c:pt>
                <c:pt idx="3">
                  <c:v>47007.567452089468</c:v>
                </c:pt>
                <c:pt idx="4">
                  <c:v>86570.891756149722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47-463C-8389-47166EDE544D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'07235000precip-'!$F$30:$F$34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47-463C-8389-47166EDE544D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'07235000precip-'!$D$30:$D$34</c:f>
              <c:numCache>
                <c:formatCode>0</c:formatCode>
                <c:ptCount val="5"/>
                <c:pt idx="0">
                  <c:v>6217.1014902207553</c:v>
                </c:pt>
                <c:pt idx="1">
                  <c:v>9753.7169835217555</c:v>
                </c:pt>
                <c:pt idx="2">
                  <c:v>12424.605653512988</c:v>
                </c:pt>
                <c:pt idx="3">
                  <c:v>15565.668528578968</c:v>
                </c:pt>
                <c:pt idx="4">
                  <c:v>22149.906186412132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47-463C-8389-47166EDE544D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'07235000precip-'!$B$30:$B$34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'07235000precip-'!$E$30:$E$34</c:f>
              <c:numCache>
                <c:formatCode>0</c:formatCode>
                <c:ptCount val="5"/>
                <c:pt idx="0">
                  <c:v>39227.258466335443</c:v>
                </c:pt>
                <c:pt idx="1">
                  <c:v>66247.6000672792</c:v>
                </c:pt>
                <c:pt idx="2">
                  <c:v>97787.335682193458</c:v>
                </c:pt>
                <c:pt idx="3">
                  <c:v>141960.58419885143</c:v>
                </c:pt>
                <c:pt idx="4">
                  <c:v>338354.44883520633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47-463C-8389-47166EDE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'07235000_Omega_East'!$B$30:$B$34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'07235000_Omega_East'!$C$30:$C$34</c:f>
              <c:numCache>
                <c:formatCode>0</c:formatCode>
                <c:ptCount val="5"/>
                <c:pt idx="0">
                  <c:v>17037.36626451413</c:v>
                </c:pt>
                <c:pt idx="1">
                  <c:v>27663.37982822131</c:v>
                </c:pt>
                <c:pt idx="2">
                  <c:v>37881.749651895494</c:v>
                </c:pt>
                <c:pt idx="3">
                  <c:v>51009.820658535689</c:v>
                </c:pt>
                <c:pt idx="4">
                  <c:v>93560.59372487654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37-45A0-9A96-80337F1252E5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'07235000_Omega_East'!$B$30:$B$34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'07235000_Omega_East'!$F$30:$F$34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37-45A0-9A96-80337F1252E5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'07235000_Omega_East'!$B$30:$B$34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'07235000_Omega_East'!$D$30:$D$34</c:f>
              <c:numCache>
                <c:formatCode>0</c:formatCode>
                <c:ptCount val="5"/>
                <c:pt idx="0">
                  <c:v>6782.6976772493308</c:v>
                </c:pt>
                <c:pt idx="1">
                  <c:v>10614.639274893481</c:v>
                </c:pt>
                <c:pt idx="2">
                  <c:v>13502.992599587378</c:v>
                </c:pt>
                <c:pt idx="3">
                  <c:v>16890.939121286789</c:v>
                </c:pt>
                <c:pt idx="4">
                  <c:v>23938.281467498251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37-45A0-9A96-80337F1252E5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'07235000_Omega_East'!$B$30:$B$34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'07235000_Omega_East'!$E$30:$E$34</c:f>
              <c:numCache>
                <c:formatCode>0</c:formatCode>
                <c:ptCount val="5"/>
                <c:pt idx="0">
                  <c:v>42795.929148492178</c:v>
                </c:pt>
                <c:pt idx="1">
                  <c:v>72095.015544286944</c:v>
                </c:pt>
                <c:pt idx="2">
                  <c:v>106274.73473789351</c:v>
                </c:pt>
                <c:pt idx="3">
                  <c:v>154047.19565514332</c:v>
                </c:pt>
                <c:pt idx="4">
                  <c:v>365673.06262299762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37-45A0-9A96-80337F12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59E7C1-7F59-4F08-8018-4BB215813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8D1EC-8038-4E7C-9FD9-BB3547D88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FD43B5-56E9-482C-86DB-983E9CBBC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6D5314-F85F-4DFF-9FAA-858454AF9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8968AE-4275-4B51-BA33-64ABC91C5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91DCD-48C8-4CFC-95EB-D6DEA11C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19DD25-4460-456E-80A6-13EFE02DD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A4C7BB-CF84-4241-BF1E-3AD40BBD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1F095D-368D-4CB4-92CE-1339ABEDB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C61C07-D2BB-4379-8CE9-ECB962081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3180AD-4558-4D4B-89A2-CCD9CBEEB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B76144-CCA6-4116-9B18-BCE324D2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57DCFB-E449-412A-B093-1D85D4494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321401-0511-4644-95C1-18BFCBD5D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6073D4-5FC8-4D79-BF97-CEF7DB9C0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F59352-4C69-4461-8221-B4A9F4CF9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2B5899-B510-4EDB-9C90-424DFAAF3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D8B1BB-638E-4C4B-BD48-09885F80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A842BD-E558-4E15-90AC-19E11079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F55FDA-604D-4E87-B7CD-786DFF33E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E51532-D57D-4995-A790-A14A89FD6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EDAD6-D400-440E-97E6-45C450B2C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246A1F-E213-447A-B38A-7C69C6CBE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AC8F6F-2FDA-4256-847F-00BDA825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7851" y="2152650"/>
          <a:ext cx="3094808" cy="2199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4C30-E320-4C61-96E6-D23C774B0714}">
  <dimension ref="B1:P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6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6" ht="15.75" thickBot="1" x14ac:dyDescent="0.3">
      <c r="B3" s="86" t="s">
        <v>45</v>
      </c>
      <c r="C3" s="86"/>
    </row>
    <row r="4" spans="2:16" ht="15.75" thickBot="1" x14ac:dyDescent="0.3">
      <c r="B4" s="74" t="s">
        <v>18</v>
      </c>
      <c r="C4" s="75"/>
      <c r="D4" s="11" t="s">
        <v>35</v>
      </c>
      <c r="G4" s="77" t="s">
        <v>40</v>
      </c>
      <c r="H4" s="78"/>
      <c r="I4" s="78"/>
      <c r="J4" s="78"/>
      <c r="K4" s="78"/>
      <c r="L4" s="79"/>
    </row>
    <row r="5" spans="2:16" ht="15.75" customHeight="1" thickBot="1" x14ac:dyDescent="0.3">
      <c r="B5" s="12" t="s">
        <v>8</v>
      </c>
      <c r="C5" s="21">
        <v>94.7</v>
      </c>
      <c r="D5" s="13" t="s">
        <v>36</v>
      </c>
      <c r="G5" s="83" t="s">
        <v>41</v>
      </c>
      <c r="H5" s="84"/>
      <c r="I5" s="84"/>
      <c r="J5" s="84"/>
      <c r="K5" s="84"/>
      <c r="L5" s="85"/>
      <c r="N5" s="2"/>
      <c r="O5" s="2"/>
    </row>
    <row r="6" spans="2:16" ht="15.75" thickBot="1" x14ac:dyDescent="0.3">
      <c r="B6" s="12" t="s">
        <v>7</v>
      </c>
      <c r="C6" s="63">
        <v>15</v>
      </c>
      <c r="D6" s="13" t="s">
        <v>37</v>
      </c>
      <c r="E6" s="1" t="s">
        <v>49</v>
      </c>
      <c r="G6" s="8" t="s">
        <v>2</v>
      </c>
      <c r="H6" s="9" t="s">
        <v>0</v>
      </c>
      <c r="I6" s="9" t="s">
        <v>3</v>
      </c>
      <c r="J6" s="9" t="s">
        <v>4</v>
      </c>
      <c r="K6" s="9" t="s">
        <v>5</v>
      </c>
      <c r="L6" s="10" t="s">
        <v>6</v>
      </c>
      <c r="N6" s="3"/>
      <c r="O6" s="3"/>
    </row>
    <row r="7" spans="2:16" x14ac:dyDescent="0.25">
      <c r="B7" s="12" t="s">
        <v>10</v>
      </c>
      <c r="C7" s="22">
        <f>IF(C5&lt;97.4,_xlfn.FORECAST.LINEAR(C5,H8:J8,H7:J7),IF(AND(C5&gt;=97.4,(C5&lt;9329)),_xlfn.FORECAST.LINEAR(C5,J8:L8,J7:L7)))</f>
        <v>0.26752550022946719</v>
      </c>
      <c r="D7" s="14" t="s">
        <v>39</v>
      </c>
      <c r="G7" s="7" t="s">
        <v>8</v>
      </c>
      <c r="H7" s="24">
        <v>0.1</v>
      </c>
      <c r="I7" s="24">
        <v>6.4029999999999996</v>
      </c>
      <c r="J7" s="24">
        <v>97.4</v>
      </c>
      <c r="K7" s="24">
        <v>499</v>
      </c>
      <c r="L7" s="29">
        <v>9329</v>
      </c>
      <c r="N7" s="3"/>
      <c r="O7" s="3"/>
    </row>
    <row r="8" spans="2:16" x14ac:dyDescent="0.25">
      <c r="B8" s="12" t="s">
        <v>1</v>
      </c>
      <c r="C8" s="21">
        <f>C7/100</f>
        <v>2.6752550022946719E-3</v>
      </c>
      <c r="D8" s="14" t="s">
        <v>42</v>
      </c>
      <c r="G8" s="7" t="s">
        <v>10</v>
      </c>
      <c r="H8" s="24">
        <v>2.3E-2</v>
      </c>
      <c r="I8" s="24">
        <v>0.152</v>
      </c>
      <c r="J8" s="24">
        <v>0.26900000000000002</v>
      </c>
      <c r="K8" s="24">
        <v>0.65700000000000003</v>
      </c>
      <c r="L8" s="29">
        <v>7.03</v>
      </c>
    </row>
    <row r="9" spans="2:16" ht="15.75" thickBot="1" x14ac:dyDescent="0.3">
      <c r="B9" s="15" t="s">
        <v>9</v>
      </c>
      <c r="C9" s="61">
        <v>-8.3000000000000004E-2</v>
      </c>
      <c r="D9" s="16" t="s">
        <v>38</v>
      </c>
      <c r="G9" s="8" t="s">
        <v>7</v>
      </c>
      <c r="H9" s="30">
        <v>8</v>
      </c>
      <c r="I9" s="30">
        <v>23</v>
      </c>
      <c r="J9" s="30">
        <v>31</v>
      </c>
      <c r="K9" s="30">
        <v>41</v>
      </c>
      <c r="L9" s="31">
        <v>57</v>
      </c>
      <c r="O9" s="3"/>
    </row>
    <row r="11" spans="2:16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23">
        <v>1.3979999999999999</v>
      </c>
      <c r="L13" s="24">
        <v>0.27</v>
      </c>
      <c r="M13" s="24">
        <v>0.77600000000000002</v>
      </c>
      <c r="N13" s="24">
        <v>50.98</v>
      </c>
      <c r="O13" s="24">
        <v>50.3</v>
      </c>
      <c r="P13" s="25">
        <v>-5.7999999999999996E-3</v>
      </c>
    </row>
    <row r="14" spans="2:16" ht="15.75" thickBot="1" x14ac:dyDescent="0.3">
      <c r="K14" s="23">
        <v>1.3080000000000001</v>
      </c>
      <c r="L14" s="24">
        <v>0.372</v>
      </c>
      <c r="M14" s="24">
        <v>0.88500000000000001</v>
      </c>
      <c r="N14" s="24">
        <v>16.62</v>
      </c>
      <c r="O14" s="24">
        <v>15.32</v>
      </c>
      <c r="P14" s="25">
        <v>-2.1499999999999998E-2</v>
      </c>
    </row>
    <row r="15" spans="2:16" ht="15.75" thickBot="1" x14ac:dyDescent="0.3">
      <c r="B15" s="74" t="s">
        <v>19</v>
      </c>
      <c r="C15" s="76"/>
      <c r="D15" s="17"/>
      <c r="E15" s="17"/>
      <c r="K15" s="23">
        <v>1.2030000000000001</v>
      </c>
      <c r="L15" s="24">
        <v>0.40300000000000002</v>
      </c>
      <c r="M15" s="24">
        <v>0.91800000000000004</v>
      </c>
      <c r="N15" s="24">
        <v>13.62</v>
      </c>
      <c r="O15" s="24">
        <v>11.97</v>
      </c>
      <c r="P15" s="25">
        <v>-2.8899999999999999E-2</v>
      </c>
    </row>
    <row r="16" spans="2:16" ht="15.75" thickBot="1" x14ac:dyDescent="0.3">
      <c r="B16" s="15"/>
      <c r="C16" s="16" t="s">
        <v>34</v>
      </c>
      <c r="D16" s="18" t="s">
        <v>30</v>
      </c>
      <c r="E16" s="11" t="s">
        <v>31</v>
      </c>
      <c r="F16" s="72" t="s">
        <v>48</v>
      </c>
      <c r="K16" s="23">
        <v>1.1399999999999999</v>
      </c>
      <c r="L16" s="24">
        <v>0.44600000000000001</v>
      </c>
      <c r="M16" s="24">
        <v>0.94499999999999995</v>
      </c>
      <c r="N16" s="24">
        <v>11.79</v>
      </c>
      <c r="O16" s="24">
        <v>9.8190000000000008</v>
      </c>
      <c r="P16" s="25">
        <v>-3.7400000000000003E-2</v>
      </c>
    </row>
    <row r="17" spans="2:16" x14ac:dyDescent="0.25">
      <c r="B17" s="12" t="s">
        <v>20</v>
      </c>
      <c r="C17" s="32">
        <f t="shared" ref="C17:C25" si="0">($C$6^K13)*($C$8^L13)*(10^(M13*$C$9+N13-O13*($C$5^P13)))</f>
        <v>750.60915021695848</v>
      </c>
      <c r="D17" s="32">
        <f>10^(LOG10(C17)-1.6*F17)</f>
        <v>257.87773932340701</v>
      </c>
      <c r="E17" s="34">
        <f>10^(LOG10(C17)+1.6*F17)</f>
        <v>2184.8109025139302</v>
      </c>
      <c r="F17" s="72">
        <v>0.28999999999999998</v>
      </c>
      <c r="K17" s="23">
        <v>1.105</v>
      </c>
      <c r="L17" s="24">
        <v>0.47599999999999998</v>
      </c>
      <c r="M17" s="24">
        <v>0.96099999999999997</v>
      </c>
      <c r="N17" s="24">
        <v>11.17</v>
      </c>
      <c r="O17" s="24">
        <v>8.9969999999999999</v>
      </c>
      <c r="P17" s="25">
        <v>-4.24E-2</v>
      </c>
    </row>
    <row r="18" spans="2:16" x14ac:dyDescent="0.25">
      <c r="B18" s="12" t="s">
        <v>21</v>
      </c>
      <c r="C18" s="32">
        <f t="shared" si="0"/>
        <v>1720.9701224594041</v>
      </c>
      <c r="D18" s="32">
        <f t="shared" ref="D18:D25" si="1">10^(LOG10(C18)-1.6*F18)</f>
        <v>660.34870526340808</v>
      </c>
      <c r="E18" s="34">
        <f t="shared" ref="E18:E25" si="2">10^(LOG10(C18)+1.6*F18)</f>
        <v>4485.1123940896159</v>
      </c>
      <c r="F18" s="72">
        <v>0.26</v>
      </c>
      <c r="K18" s="23">
        <v>1.071</v>
      </c>
      <c r="L18" s="24">
        <v>0.50700000000000001</v>
      </c>
      <c r="M18" s="24">
        <v>0.96899999999999997</v>
      </c>
      <c r="N18" s="24">
        <v>10.82</v>
      </c>
      <c r="O18" s="24">
        <v>8.4480000000000004</v>
      </c>
      <c r="P18" s="25">
        <v>-4.6699999999999998E-2</v>
      </c>
    </row>
    <row r="19" spans="2:16" x14ac:dyDescent="0.25">
      <c r="B19" s="12" t="s">
        <v>22</v>
      </c>
      <c r="C19" s="32">
        <f t="shared" si="0"/>
        <v>2672.9332618329672</v>
      </c>
      <c r="D19" s="32">
        <f t="shared" si="1"/>
        <v>1064.1138979466546</v>
      </c>
      <c r="E19" s="34">
        <f t="shared" si="2"/>
        <v>6714.1047927288755</v>
      </c>
      <c r="F19" s="72">
        <v>0.25</v>
      </c>
      <c r="K19" s="23">
        <v>1.034</v>
      </c>
      <c r="L19" s="24">
        <v>0.53100000000000003</v>
      </c>
      <c r="M19" s="24">
        <v>0.97499999999999998</v>
      </c>
      <c r="N19" s="24">
        <v>10.61</v>
      </c>
      <c r="O19" s="24">
        <v>8.0579999999999998</v>
      </c>
      <c r="P19" s="25">
        <v>-5.04E-2</v>
      </c>
    </row>
    <row r="20" spans="2:16" x14ac:dyDescent="0.25">
      <c r="B20" s="12" t="s">
        <v>23</v>
      </c>
      <c r="C20" s="32">
        <f t="shared" si="0"/>
        <v>4193.7099996897859</v>
      </c>
      <c r="D20" s="32">
        <f t="shared" si="1"/>
        <v>1609.1569123743952</v>
      </c>
      <c r="E20" s="34">
        <f t="shared" si="2"/>
        <v>10929.452203357414</v>
      </c>
      <c r="F20" s="72">
        <v>0.26</v>
      </c>
      <c r="K20" s="23">
        <v>1.0209999999999999</v>
      </c>
      <c r="L20" s="24">
        <v>0.54100000000000004</v>
      </c>
      <c r="M20" s="24">
        <v>0.97699999999999998</v>
      </c>
      <c r="N20" s="24">
        <v>10.56</v>
      </c>
      <c r="O20" s="24">
        <v>7.9429999999999996</v>
      </c>
      <c r="P20" s="25">
        <v>-5.16E-2</v>
      </c>
    </row>
    <row r="21" spans="2:16" x14ac:dyDescent="0.25">
      <c r="B21" s="12" t="s">
        <v>24</v>
      </c>
      <c r="C21" s="32">
        <f t="shared" si="0"/>
        <v>5584.8366507882465</v>
      </c>
      <c r="D21" s="32">
        <f t="shared" si="1"/>
        <v>1990.7213541739011</v>
      </c>
      <c r="E21" s="34">
        <f t="shared" si="2"/>
        <v>15667.888602586943</v>
      </c>
      <c r="F21" s="72">
        <v>0.28000000000000003</v>
      </c>
      <c r="K21" s="26">
        <v>0.98799999999999999</v>
      </c>
      <c r="L21" s="27">
        <v>0.56899999999999995</v>
      </c>
      <c r="M21" s="27">
        <v>0.97599999999999998</v>
      </c>
      <c r="N21" s="27">
        <v>10.4</v>
      </c>
      <c r="O21" s="27">
        <v>7.6050000000000004</v>
      </c>
      <c r="P21" s="28">
        <v>-5.5399999999999998E-2</v>
      </c>
    </row>
    <row r="22" spans="2:16" x14ac:dyDescent="0.25">
      <c r="B22" s="12" t="s">
        <v>25</v>
      </c>
      <c r="C22" s="32">
        <f t="shared" si="0"/>
        <v>7315.5778296246499</v>
      </c>
      <c r="D22" s="32">
        <f t="shared" si="1"/>
        <v>2422.4154910167913</v>
      </c>
      <c r="E22" s="34">
        <f t="shared" si="2"/>
        <v>22092.691852309796</v>
      </c>
      <c r="F22" s="72">
        <v>0.3</v>
      </c>
    </row>
    <row r="23" spans="2:16" x14ac:dyDescent="0.25">
      <c r="B23" s="12" t="s">
        <v>26</v>
      </c>
      <c r="C23" s="32">
        <f t="shared" si="0"/>
        <v>9388.7542451889858</v>
      </c>
      <c r="D23" s="32">
        <f t="shared" si="1"/>
        <v>2783.6073294666257</v>
      </c>
      <c r="E23" s="34">
        <f t="shared" si="2"/>
        <v>31667.076510193245</v>
      </c>
      <c r="F23" s="72">
        <v>0.33</v>
      </c>
    </row>
    <row r="24" spans="2:16" x14ac:dyDescent="0.25">
      <c r="B24" s="12" t="s">
        <v>27</v>
      </c>
      <c r="C24" s="32">
        <f t="shared" si="0"/>
        <v>10168.29734824154</v>
      </c>
      <c r="D24" s="32">
        <f t="shared" si="1"/>
        <v>2905.6830344559603</v>
      </c>
      <c r="E24" s="34">
        <f t="shared" si="2"/>
        <v>35583.465139243999</v>
      </c>
      <c r="F24" s="72">
        <v>0.34</v>
      </c>
    </row>
    <row r="25" spans="2:16" ht="15.75" thickBot="1" x14ac:dyDescent="0.3">
      <c r="B25" s="15" t="s">
        <v>28</v>
      </c>
      <c r="C25" s="33">
        <f t="shared" si="0"/>
        <v>12789.167133760389</v>
      </c>
      <c r="D25" s="32">
        <f t="shared" si="1"/>
        <v>3272.2182533716841</v>
      </c>
      <c r="E25" s="34">
        <f t="shared" si="2"/>
        <v>49985.295389976563</v>
      </c>
      <c r="F25" s="72">
        <v>0.37</v>
      </c>
    </row>
    <row r="26" spans="2:16" x14ac:dyDescent="0.25">
      <c r="D26" s="35"/>
      <c r="E26" s="35"/>
    </row>
    <row r="28" spans="2:16" ht="15.75" thickBot="1" x14ac:dyDescent="0.3">
      <c r="F28" s="20" t="s">
        <v>43</v>
      </c>
    </row>
    <row r="29" spans="2:16" ht="15.75" thickBot="1" x14ac:dyDescent="0.3">
      <c r="B29" s="19" t="s">
        <v>32</v>
      </c>
      <c r="C29" s="18" t="s">
        <v>34</v>
      </c>
      <c r="D29" s="18" t="s">
        <v>46</v>
      </c>
      <c r="E29" s="11" t="s">
        <v>47</v>
      </c>
      <c r="F29" s="11" t="s">
        <v>33</v>
      </c>
    </row>
    <row r="30" spans="2:16" x14ac:dyDescent="0.25">
      <c r="B30" s="12">
        <v>10</v>
      </c>
      <c r="C30" s="70">
        <f t="shared" ref="C30:E33" si="3">C19</f>
        <v>2672.9332618329672</v>
      </c>
      <c r="D30" s="70">
        <f t="shared" si="3"/>
        <v>1064.1138979466546</v>
      </c>
      <c r="E30" s="34">
        <f t="shared" si="3"/>
        <v>6714.1047927288755</v>
      </c>
      <c r="F30" s="67">
        <v>29420</v>
      </c>
    </row>
    <row r="31" spans="2:16" x14ac:dyDescent="0.25">
      <c r="B31" s="12">
        <v>25</v>
      </c>
      <c r="C31" s="70">
        <f t="shared" si="3"/>
        <v>4193.7099996897859</v>
      </c>
      <c r="D31" s="70">
        <f t="shared" si="3"/>
        <v>1609.1569123743952</v>
      </c>
      <c r="E31" s="34">
        <f t="shared" si="3"/>
        <v>10929.452203357414</v>
      </c>
      <c r="F31" s="67">
        <v>51000</v>
      </c>
    </row>
    <row r="32" spans="2:16" x14ac:dyDescent="0.25">
      <c r="B32" s="12">
        <v>50</v>
      </c>
      <c r="C32" s="70">
        <f t="shared" si="3"/>
        <v>5584.8366507882465</v>
      </c>
      <c r="D32" s="70">
        <f t="shared" si="3"/>
        <v>1990.7213541739011</v>
      </c>
      <c r="E32" s="34">
        <f t="shared" si="3"/>
        <v>15667.888602586943</v>
      </c>
      <c r="F32" s="67">
        <v>68310</v>
      </c>
    </row>
    <row r="33" spans="2:6" x14ac:dyDescent="0.25">
      <c r="B33" s="12">
        <v>100</v>
      </c>
      <c r="C33" s="70">
        <f t="shared" si="3"/>
        <v>7315.5778296246499</v>
      </c>
      <c r="D33" s="70">
        <f t="shared" si="3"/>
        <v>2422.4154910167913</v>
      </c>
      <c r="E33" s="34">
        <f t="shared" si="3"/>
        <v>22092.691852309796</v>
      </c>
      <c r="F33" s="67">
        <v>85530</v>
      </c>
    </row>
    <row r="34" spans="2:6" ht="15.75" thickBot="1" x14ac:dyDescent="0.3">
      <c r="B34" s="15">
        <v>500</v>
      </c>
      <c r="C34" s="71">
        <f>C25</f>
        <v>12789.167133760389</v>
      </c>
      <c r="D34" s="71">
        <f>D25</f>
        <v>3272.2182533716841</v>
      </c>
      <c r="E34" s="69">
        <f>E25</f>
        <v>49985.295389976563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5D92-FAB3-4508-B898-4B3E6FF1563A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475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19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0.5905623420529782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5.9056234205297816E-3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-5.3999999999999999E-2</v>
      </c>
      <c r="D9" s="46" t="s">
        <v>38</v>
      </c>
      <c r="E9" s="1" t="s">
        <v>50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3893.6957894457637</v>
      </c>
      <c r="D17" s="66">
        <f>10^(LOG10(C17)-1.6*F17)</f>
        <v>1337.71013516837</v>
      </c>
      <c r="E17" s="34">
        <f>10^(LOG10(C17)+1.6*F17)</f>
        <v>11333.446986883662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>($C$6^K14)*($C$8^L14)*(10^(M14*$C$9+N14-O14*($C$5^P14)))</f>
        <v>9932.2770452245386</v>
      </c>
      <c r="D18" s="66">
        <f t="shared" ref="D18:D20" si="0">10^(LOG10(C18)-1.6*F18)</f>
        <v>3811.086666489301</v>
      </c>
      <c r="E18" s="34">
        <f t="shared" ref="E18:E20" si="1">10^(LOG10(C18)+1.6*F18)</f>
        <v>25885.039080984512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ref="C19:C25" si="2">($C$6^K15)*($C$8^L15)*(10^(M15*$C$9+N15-O15*($C$5^P15)))</f>
        <v>15616.652876603508</v>
      </c>
      <c r="D19" s="66">
        <f t="shared" si="0"/>
        <v>6217.1014902207553</v>
      </c>
      <c r="E19" s="34">
        <f t="shared" si="1"/>
        <v>39227.258466335443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2"/>
        <v>25419.684142289752</v>
      </c>
      <c r="D20" s="66">
        <f t="shared" si="0"/>
        <v>9753.7169835217555</v>
      </c>
      <c r="E20" s="34">
        <f t="shared" si="1"/>
        <v>66247.6000672792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2"/>
        <v>34856.406638650406</v>
      </c>
      <c r="D21" s="66">
        <f>10^(LOG10(C21)-1.6*F21)</f>
        <v>12424.605653512988</v>
      </c>
      <c r="E21" s="34">
        <f>10^(LOG10(C21)+1.6*F21)</f>
        <v>97787.335682193458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47007.567452089468</v>
      </c>
      <c r="D22" s="66">
        <f>10^(LOG10(C22)-1.6*F22)</f>
        <v>15565.668528578968</v>
      </c>
      <c r="E22" s="34">
        <f t="shared" ref="E22:E25" si="3">10^(LOG10(C22)+1.6*F22)</f>
        <v>141960.58419885143</v>
      </c>
      <c r="F22" s="72">
        <v>0.3</v>
      </c>
    </row>
    <row r="23" spans="2:23" x14ac:dyDescent="0.25">
      <c r="B23" s="37" t="s">
        <v>26</v>
      </c>
      <c r="C23" s="66">
        <f t="shared" si="2"/>
        <v>61622.066825290618</v>
      </c>
      <c r="D23" s="66">
        <f t="shared" ref="D23:D25" si="4">10^(LOG10(C23)-1.6*F23)</f>
        <v>18269.903801098801</v>
      </c>
      <c r="E23" s="34">
        <f t="shared" si="3"/>
        <v>207843.41073499274</v>
      </c>
      <c r="F23" s="72">
        <v>0.33</v>
      </c>
    </row>
    <row r="24" spans="2:23" x14ac:dyDescent="0.25">
      <c r="B24" s="37" t="s">
        <v>27</v>
      </c>
      <c r="C24" s="66">
        <f t="shared" si="2"/>
        <v>67283.95985075018</v>
      </c>
      <c r="D24" s="66">
        <f t="shared" si="4"/>
        <v>19227.000739032344</v>
      </c>
      <c r="E24" s="34">
        <f t="shared" si="3"/>
        <v>235456.96568300045</v>
      </c>
      <c r="F24" s="72">
        <v>0.34</v>
      </c>
    </row>
    <row r="25" spans="2:23" ht="15.75" thickBot="1" x14ac:dyDescent="0.3">
      <c r="B25" s="45" t="s">
        <v>28</v>
      </c>
      <c r="C25" s="33">
        <f t="shared" si="2"/>
        <v>86570.891756149722</v>
      </c>
      <c r="D25" s="66">
        <f t="shared" si="4"/>
        <v>22149.906186412132</v>
      </c>
      <c r="E25" s="34">
        <f t="shared" si="3"/>
        <v>338354.44883520633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37">
        <v>10</v>
      </c>
      <c r="C30" s="70">
        <f t="shared" ref="C30:E33" si="5">C19</f>
        <v>15616.652876603508</v>
      </c>
      <c r="D30" s="70">
        <f t="shared" si="5"/>
        <v>6217.1014902207553</v>
      </c>
      <c r="E30" s="34">
        <f t="shared" si="5"/>
        <v>39227.258466335443</v>
      </c>
      <c r="F30" s="67">
        <v>29420</v>
      </c>
    </row>
    <row r="31" spans="2:23" x14ac:dyDescent="0.25">
      <c r="B31" s="37">
        <v>25</v>
      </c>
      <c r="C31" s="70">
        <f t="shared" si="5"/>
        <v>25419.684142289752</v>
      </c>
      <c r="D31" s="70">
        <f t="shared" si="5"/>
        <v>9753.7169835217555</v>
      </c>
      <c r="E31" s="34">
        <f t="shared" si="5"/>
        <v>66247.6000672792</v>
      </c>
      <c r="F31" s="67">
        <v>51000</v>
      </c>
    </row>
    <row r="32" spans="2:23" x14ac:dyDescent="0.25">
      <c r="B32" s="37">
        <v>50</v>
      </c>
      <c r="C32" s="70">
        <f t="shared" si="5"/>
        <v>34856.406638650406</v>
      </c>
      <c r="D32" s="70">
        <f t="shared" si="5"/>
        <v>12424.605653512988</v>
      </c>
      <c r="E32" s="34">
        <f t="shared" si="5"/>
        <v>97787.335682193458</v>
      </c>
      <c r="F32" s="67">
        <v>68310</v>
      </c>
    </row>
    <row r="33" spans="2:6" x14ac:dyDescent="0.25">
      <c r="B33" s="37">
        <v>100</v>
      </c>
      <c r="C33" s="70">
        <f t="shared" si="5"/>
        <v>47007.567452089468</v>
      </c>
      <c r="D33" s="70">
        <f t="shared" si="5"/>
        <v>15565.668528578968</v>
      </c>
      <c r="E33" s="34">
        <f t="shared" si="5"/>
        <v>141960.58419885143</v>
      </c>
      <c r="F33" s="67">
        <v>85530</v>
      </c>
    </row>
    <row r="34" spans="2:6" ht="15.75" thickBot="1" x14ac:dyDescent="0.3">
      <c r="B34" s="45">
        <v>500</v>
      </c>
      <c r="C34" s="71">
        <f>C25</f>
        <v>86570.891756149722</v>
      </c>
      <c r="D34" s="71">
        <f>D25</f>
        <v>22149.906186412132</v>
      </c>
      <c r="E34" s="69">
        <f>E25</f>
        <v>338354.44883520633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6BB7-3B6D-4D21-A9B6-59111EF06731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475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20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0.5905623420529782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5.9056234205297816E-3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-4.2000000000000003E-2</v>
      </c>
      <c r="D9" s="46" t="s">
        <v>38</v>
      </c>
      <c r="E9" s="1" t="s">
        <v>50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4273.8218721356689</v>
      </c>
      <c r="D17" s="66">
        <f>10^(LOG10(C17)-1.6*F17)</f>
        <v>1468.305472080533</v>
      </c>
      <c r="E17" s="34">
        <f>10^(LOG10(C17)+1.6*F17)</f>
        <v>12439.886482792783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>($C$6^K14)*($C$8^L14)*(10^(M14*$C$9+N14-O14*($C$5^P14)))</f>
        <v>10884.446506597142</v>
      </c>
      <c r="D18" s="66">
        <f t="shared" ref="D18:D20" si="0">10^(LOG10(C18)-1.6*F18)</f>
        <v>4176.440987754444</v>
      </c>
      <c r="E18" s="34">
        <f t="shared" ref="E18:E20" si="1">10^(LOG10(C18)+1.6*F18)</f>
        <v>28366.538902941276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ref="C19:C25" si="2">($C$6^K15)*($C$8^L15)*(10^(M15*$C$9+N15-O15*($C$5^P15)))</f>
        <v>17037.36626451413</v>
      </c>
      <c r="D19" s="66">
        <f t="shared" si="0"/>
        <v>6782.6976772493308</v>
      </c>
      <c r="E19" s="34">
        <f t="shared" si="1"/>
        <v>42795.929148492178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2"/>
        <v>27663.37982822131</v>
      </c>
      <c r="D20" s="66">
        <f t="shared" si="0"/>
        <v>10614.639274893481</v>
      </c>
      <c r="E20" s="34">
        <f t="shared" si="1"/>
        <v>72095.015544286944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2"/>
        <v>37881.749651895494</v>
      </c>
      <c r="D21" s="66">
        <f>10^(LOG10(C21)-1.6*F21)</f>
        <v>13502.992599587378</v>
      </c>
      <c r="E21" s="34">
        <f>10^(LOG10(C21)+1.6*F21)</f>
        <v>106274.73473789351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51009.820658535689</v>
      </c>
      <c r="D22" s="66">
        <f>10^(LOG10(C22)-1.6*F22)</f>
        <v>16890.939121286789</v>
      </c>
      <c r="E22" s="34">
        <f t="shared" ref="E22:E25" si="3">10^(LOG10(C22)+1.6*F22)</f>
        <v>154047.19565514332</v>
      </c>
      <c r="F22" s="72">
        <v>0.3</v>
      </c>
    </row>
    <row r="23" spans="2:23" x14ac:dyDescent="0.25">
      <c r="B23" s="37" t="s">
        <v>26</v>
      </c>
      <c r="C23" s="66">
        <f t="shared" si="2"/>
        <v>66752.886918421791</v>
      </c>
      <c r="D23" s="66">
        <f t="shared" ref="D23:D25" si="4">10^(LOG10(C23)-1.6*F23)</f>
        <v>19791.105447710575</v>
      </c>
      <c r="E23" s="34">
        <f t="shared" si="3"/>
        <v>225149.01573924327</v>
      </c>
      <c r="F23" s="72">
        <v>0.33</v>
      </c>
    </row>
    <row r="24" spans="2:23" x14ac:dyDescent="0.25">
      <c r="B24" s="37" t="s">
        <v>27</v>
      </c>
      <c r="C24" s="66">
        <f t="shared" si="2"/>
        <v>72841.644494955006</v>
      </c>
      <c r="D24" s="66">
        <f t="shared" si="4"/>
        <v>20815.159447266346</v>
      </c>
      <c r="E24" s="34">
        <f t="shared" si="3"/>
        <v>254905.81449407255</v>
      </c>
      <c r="F24" s="72">
        <v>0.34</v>
      </c>
    </row>
    <row r="25" spans="2:23" ht="15.75" thickBot="1" x14ac:dyDescent="0.3">
      <c r="B25" s="45" t="s">
        <v>28</v>
      </c>
      <c r="C25" s="33">
        <f t="shared" si="2"/>
        <v>93560.59372487654</v>
      </c>
      <c r="D25" s="66">
        <f t="shared" si="4"/>
        <v>23938.281467498251</v>
      </c>
      <c r="E25" s="34">
        <f t="shared" si="3"/>
        <v>365673.06262299762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37">
        <v>10</v>
      </c>
      <c r="C30" s="70">
        <f t="shared" ref="C30:E33" si="5">C19</f>
        <v>17037.36626451413</v>
      </c>
      <c r="D30" s="70">
        <f t="shared" si="5"/>
        <v>6782.6976772493308</v>
      </c>
      <c r="E30" s="34">
        <f t="shared" si="5"/>
        <v>42795.929148492178</v>
      </c>
      <c r="F30" s="67">
        <v>29420</v>
      </c>
    </row>
    <row r="31" spans="2:23" x14ac:dyDescent="0.25">
      <c r="B31" s="37">
        <v>25</v>
      </c>
      <c r="C31" s="70">
        <f t="shared" si="5"/>
        <v>27663.37982822131</v>
      </c>
      <c r="D31" s="70">
        <f t="shared" si="5"/>
        <v>10614.639274893481</v>
      </c>
      <c r="E31" s="34">
        <f t="shared" si="5"/>
        <v>72095.015544286944</v>
      </c>
      <c r="F31" s="67">
        <v>51000</v>
      </c>
    </row>
    <row r="32" spans="2:23" x14ac:dyDescent="0.25">
      <c r="B32" s="37">
        <v>50</v>
      </c>
      <c r="C32" s="70">
        <f t="shared" si="5"/>
        <v>37881.749651895494</v>
      </c>
      <c r="D32" s="70">
        <f t="shared" si="5"/>
        <v>13502.992599587378</v>
      </c>
      <c r="E32" s="34">
        <f t="shared" si="5"/>
        <v>106274.73473789351</v>
      </c>
      <c r="F32" s="67">
        <v>68310</v>
      </c>
    </row>
    <row r="33" spans="2:6" x14ac:dyDescent="0.25">
      <c r="B33" s="37">
        <v>100</v>
      </c>
      <c r="C33" s="70">
        <f t="shared" si="5"/>
        <v>51009.820658535689</v>
      </c>
      <c r="D33" s="70">
        <f t="shared" si="5"/>
        <v>16890.939121286789</v>
      </c>
      <c r="E33" s="34">
        <f t="shared" si="5"/>
        <v>154047.19565514332</v>
      </c>
      <c r="F33" s="67">
        <v>85530</v>
      </c>
    </row>
    <row r="34" spans="2:6" ht="15.75" thickBot="1" x14ac:dyDescent="0.3">
      <c r="B34" s="45">
        <v>500</v>
      </c>
      <c r="C34" s="71">
        <f>C25</f>
        <v>93560.59372487654</v>
      </c>
      <c r="D34" s="71">
        <f>D25</f>
        <v>23938.281467498251</v>
      </c>
      <c r="E34" s="69">
        <f>E25</f>
        <v>365673.06262299762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DCE0-4747-4EE8-994C-76B12382AE21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475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20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0.5905623420529782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5.9056234205297816E-3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-6.0000000000000001E-3</v>
      </c>
      <c r="D9" s="46" t="s">
        <v>38</v>
      </c>
      <c r="E9" s="1" t="s">
        <v>50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4557.7701243300617</v>
      </c>
      <c r="D17" s="66">
        <f>10^(LOG10(C17)-1.6*F17)</f>
        <v>1565.8581509141936</v>
      </c>
      <c r="E17" s="34">
        <f>10^(LOG10(C17)+1.6*F17)</f>
        <v>13266.379521100096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>($C$6^K14)*($C$8^L14)*(10^(M14*$C$9+N14-O14*($C$5^P14)))</f>
        <v>11712.951615822589</v>
      </c>
      <c r="D18" s="66">
        <f t="shared" ref="D18:D20" si="0">10^(LOG10(C18)-1.6*F18)</f>
        <v>4494.3444010916282</v>
      </c>
      <c r="E18" s="34">
        <f t="shared" ref="E18:E20" si="1">10^(LOG10(C18)+1.6*F18)</f>
        <v>30525.750434541402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ref="C19:C25" si="2">($C$6^K15)*($C$8^L15)*(10^(M15*$C$9+N15-O15*($C$5^P15)))</f>
        <v>18384.442297895795</v>
      </c>
      <c r="D19" s="66">
        <f t="shared" si="0"/>
        <v>7318.978305419334</v>
      </c>
      <c r="E19" s="34">
        <f t="shared" si="1"/>
        <v>46179.631158955337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2"/>
        <v>29917.495873765973</v>
      </c>
      <c r="D20" s="66">
        <f t="shared" si="0"/>
        <v>11479.559933749351</v>
      </c>
      <c r="E20" s="34">
        <f t="shared" si="1"/>
        <v>77969.588078492641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2"/>
        <v>41022.868949541531</v>
      </c>
      <c r="D21" s="66">
        <f>10^(LOG10(C21)-1.6*F21)</f>
        <v>14622.64813346036</v>
      </c>
      <c r="E21" s="34">
        <f>10^(LOG10(C21)+1.6*F21)</f>
        <v>115086.93647632901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55276.151266380111</v>
      </c>
      <c r="D22" s="66">
        <f>10^(LOG10(C22)-1.6*F22)</f>
        <v>18303.653960077787</v>
      </c>
      <c r="E22" s="34">
        <f t="shared" ref="E22:E25" si="3">10^(LOG10(C22)+1.6*F22)</f>
        <v>166931.30811410688</v>
      </c>
      <c r="F22" s="72">
        <v>0.3</v>
      </c>
    </row>
    <row r="23" spans="2:23" x14ac:dyDescent="0.25">
      <c r="B23" s="37" t="s">
        <v>26</v>
      </c>
      <c r="C23" s="66">
        <f t="shared" si="2"/>
        <v>72371.913049909985</v>
      </c>
      <c r="D23" s="66">
        <f t="shared" ref="D23:D25" si="4">10^(LOG10(C23)-1.6*F23)</f>
        <v>21457.051953029953</v>
      </c>
      <c r="E23" s="34">
        <f t="shared" si="3"/>
        <v>244101.27775097842</v>
      </c>
      <c r="F23" s="72">
        <v>0.33</v>
      </c>
    </row>
    <row r="24" spans="2:23" x14ac:dyDescent="0.25">
      <c r="B24" s="37" t="s">
        <v>27</v>
      </c>
      <c r="C24" s="66">
        <f t="shared" si="2"/>
        <v>78986.294834296277</v>
      </c>
      <c r="D24" s="66">
        <f t="shared" si="4"/>
        <v>22571.048917471038</v>
      </c>
      <c r="E24" s="34">
        <f t="shared" si="3"/>
        <v>276408.72138738941</v>
      </c>
      <c r="F24" s="72">
        <v>0.34</v>
      </c>
    </row>
    <row r="25" spans="2:23" ht="15.75" thickBot="1" x14ac:dyDescent="0.3">
      <c r="B25" s="45" t="s">
        <v>28</v>
      </c>
      <c r="C25" s="33">
        <f t="shared" si="2"/>
        <v>101444.60819528163</v>
      </c>
      <c r="D25" s="66">
        <f t="shared" si="4"/>
        <v>25955.474283112093</v>
      </c>
      <c r="E25" s="34">
        <f t="shared" si="3"/>
        <v>396487.01540353149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37">
        <v>10</v>
      </c>
      <c r="C30" s="70">
        <f t="shared" ref="C30:E33" si="5">C19</f>
        <v>18384.442297895795</v>
      </c>
      <c r="D30" s="70">
        <f t="shared" si="5"/>
        <v>7318.978305419334</v>
      </c>
      <c r="E30" s="34">
        <f t="shared" si="5"/>
        <v>46179.631158955337</v>
      </c>
      <c r="F30" s="67">
        <v>29420</v>
      </c>
    </row>
    <row r="31" spans="2:23" x14ac:dyDescent="0.25">
      <c r="B31" s="37">
        <v>25</v>
      </c>
      <c r="C31" s="70">
        <f t="shared" si="5"/>
        <v>29917.495873765973</v>
      </c>
      <c r="D31" s="70">
        <f t="shared" si="5"/>
        <v>11479.559933749351</v>
      </c>
      <c r="E31" s="34">
        <f t="shared" si="5"/>
        <v>77969.588078492641</v>
      </c>
      <c r="F31" s="67">
        <v>51000</v>
      </c>
    </row>
    <row r="32" spans="2:23" x14ac:dyDescent="0.25">
      <c r="B32" s="37">
        <v>50</v>
      </c>
      <c r="C32" s="70">
        <f t="shared" si="5"/>
        <v>41022.868949541531</v>
      </c>
      <c r="D32" s="70">
        <f t="shared" si="5"/>
        <v>14622.64813346036</v>
      </c>
      <c r="E32" s="34">
        <f t="shared" si="5"/>
        <v>115086.93647632901</v>
      </c>
      <c r="F32" s="67">
        <v>68310</v>
      </c>
    </row>
    <row r="33" spans="2:6" x14ac:dyDescent="0.25">
      <c r="B33" s="37">
        <v>100</v>
      </c>
      <c r="C33" s="70">
        <f t="shared" si="5"/>
        <v>55276.151266380111</v>
      </c>
      <c r="D33" s="70">
        <f t="shared" si="5"/>
        <v>18303.653960077787</v>
      </c>
      <c r="E33" s="34">
        <f t="shared" si="5"/>
        <v>166931.30811410688</v>
      </c>
      <c r="F33" s="67">
        <v>85530</v>
      </c>
    </row>
    <row r="34" spans="2:6" ht="15.75" thickBot="1" x14ac:dyDescent="0.3">
      <c r="B34" s="45">
        <v>500</v>
      </c>
      <c r="C34" s="71">
        <f>C25</f>
        <v>101444.60819528163</v>
      </c>
      <c r="D34" s="71">
        <f>D25</f>
        <v>25955.474283112093</v>
      </c>
      <c r="E34" s="69">
        <f>E25</f>
        <v>396487.01540353149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3B7B-9613-4D78-B1E9-BA4674A8B64B}">
  <dimension ref="B3:T14"/>
  <sheetViews>
    <sheetView tabSelected="1" workbookViewId="0">
      <selection activeCell="V7" sqref="V7"/>
    </sheetView>
  </sheetViews>
  <sheetFormatPr defaultColWidth="7.28515625" defaultRowHeight="15" x14ac:dyDescent="0.25"/>
  <cols>
    <col min="1" max="1" width="7.28515625" style="44"/>
    <col min="2" max="2" width="8.5703125" style="44" bestFit="1" customWidth="1"/>
    <col min="3" max="3" width="12.5703125" style="44" bestFit="1" customWidth="1"/>
    <col min="4" max="4" width="12.7109375" style="44" bestFit="1" customWidth="1"/>
    <col min="5" max="5" width="12.5703125" style="44" bestFit="1" customWidth="1"/>
    <col min="6" max="6" width="12.5703125" style="44" customWidth="1"/>
    <col min="7" max="7" width="12.7109375" style="44" bestFit="1" customWidth="1"/>
    <col min="8" max="8" width="12.7109375" style="44" customWidth="1"/>
    <col min="9" max="9" width="12.5703125" style="44" bestFit="1" customWidth="1"/>
    <col min="10" max="10" width="12.5703125" style="44" customWidth="1"/>
    <col min="11" max="11" width="12.7109375" style="44" bestFit="1" customWidth="1"/>
    <col min="12" max="12" width="12.7109375" style="44" customWidth="1"/>
    <col min="13" max="13" width="13.42578125" style="44" bestFit="1" customWidth="1"/>
    <col min="14" max="14" width="13.42578125" style="44" customWidth="1"/>
    <col min="15" max="15" width="12.7109375" style="44" bestFit="1" customWidth="1"/>
    <col min="16" max="16" width="12.7109375" style="44" customWidth="1"/>
    <col min="17" max="17" width="12.5703125" style="44" bestFit="1" customWidth="1"/>
    <col min="18" max="18" width="12.5703125" style="44" customWidth="1"/>
    <col min="19" max="20" width="12.7109375" style="44" bestFit="1" customWidth="1"/>
    <col min="21" max="16384" width="7.28515625" style="44"/>
  </cols>
  <sheetData>
    <row r="3" spans="2:20" ht="15.75" thickBot="1" x14ac:dyDescent="0.3"/>
    <row r="4" spans="2:20" ht="15.75" thickBot="1" x14ac:dyDescent="0.3">
      <c r="C4" s="102" t="s">
        <v>51</v>
      </c>
      <c r="D4" s="102"/>
      <c r="E4" s="103" t="s">
        <v>52</v>
      </c>
      <c r="F4" s="104"/>
      <c r="G4" s="104"/>
      <c r="H4" s="105"/>
      <c r="I4" s="103" t="s">
        <v>53</v>
      </c>
      <c r="J4" s="104"/>
      <c r="K4" s="104"/>
      <c r="L4" s="105"/>
      <c r="M4" s="103" t="s">
        <v>54</v>
      </c>
      <c r="N4" s="104"/>
      <c r="O4" s="104"/>
      <c r="P4" s="105"/>
      <c r="Q4" s="103" t="s">
        <v>55</v>
      </c>
      <c r="R4" s="104"/>
      <c r="S4" s="104"/>
      <c r="T4" s="105"/>
    </row>
    <row r="5" spans="2:20" ht="15.75" customHeight="1" thickBot="1" x14ac:dyDescent="0.3">
      <c r="C5" s="44" t="s">
        <v>30</v>
      </c>
      <c r="D5" s="44" t="s">
        <v>31</v>
      </c>
      <c r="E5" s="44" t="s">
        <v>30</v>
      </c>
      <c r="F5" s="44" t="s">
        <v>56</v>
      </c>
      <c r="G5" s="44" t="s">
        <v>31</v>
      </c>
      <c r="H5" s="44" t="s">
        <v>56</v>
      </c>
      <c r="I5" s="44" t="s">
        <v>30</v>
      </c>
      <c r="J5" s="44" t="s">
        <v>56</v>
      </c>
      <c r="K5" s="44" t="s">
        <v>31</v>
      </c>
      <c r="L5" s="44" t="s">
        <v>56</v>
      </c>
      <c r="M5" s="44" t="s">
        <v>30</v>
      </c>
      <c r="N5" s="44" t="s">
        <v>56</v>
      </c>
      <c r="O5" s="44" t="s">
        <v>31</v>
      </c>
      <c r="P5" s="44" t="s">
        <v>56</v>
      </c>
      <c r="Q5" s="44" t="s">
        <v>30</v>
      </c>
      <c r="R5" s="44" t="s">
        <v>56</v>
      </c>
      <c r="S5" s="44" t="s">
        <v>31</v>
      </c>
      <c r="T5" s="44" t="s">
        <v>56</v>
      </c>
    </row>
    <row r="6" spans="2:20" ht="15.75" thickBot="1" x14ac:dyDescent="0.3">
      <c r="B6" s="37" t="s">
        <v>20</v>
      </c>
      <c r="C6" s="44">
        <v>1437.1576709877752</v>
      </c>
      <c r="D6" s="44">
        <v>12175.993773032964</v>
      </c>
      <c r="E6" s="44">
        <v>1337.71013516837</v>
      </c>
      <c r="F6" s="106">
        <f>E6-C6</f>
        <v>-99.447535819405175</v>
      </c>
      <c r="G6" s="44">
        <v>11333.446986883662</v>
      </c>
      <c r="H6" s="106">
        <f>G6-D6</f>
        <v>-842.54678614930162</v>
      </c>
      <c r="I6" s="44">
        <v>1538.6047094674825</v>
      </c>
      <c r="J6" s="106">
        <f>I6-C6</f>
        <v>101.44703847970732</v>
      </c>
      <c r="K6" s="44">
        <v>13035.480893866781</v>
      </c>
      <c r="L6" s="106">
        <f>K6-D6</f>
        <v>859.48712083381724</v>
      </c>
      <c r="M6" s="44">
        <v>1565.8581509141936</v>
      </c>
      <c r="N6" s="106">
        <f>M6-C6</f>
        <v>128.70047992641844</v>
      </c>
      <c r="O6" s="44">
        <v>13266.379521100096</v>
      </c>
      <c r="P6" s="106">
        <f>O6-D6</f>
        <v>1090.3857480671322</v>
      </c>
      <c r="Q6" s="44">
        <v>1468.305472080533</v>
      </c>
      <c r="R6" s="106">
        <f>Q6-C6</f>
        <v>31.147801092757845</v>
      </c>
      <c r="S6" s="44">
        <v>12439.886482792783</v>
      </c>
      <c r="T6" s="106">
        <f>S6-D6</f>
        <v>263.8927097598189</v>
      </c>
    </row>
    <row r="7" spans="2:20" ht="15.75" thickBot="1" x14ac:dyDescent="0.3">
      <c r="B7" s="37" t="s">
        <v>21</v>
      </c>
      <c r="C7" s="44">
        <v>4075.5511612175756</v>
      </c>
      <c r="D7" s="44">
        <v>27681.291536161687</v>
      </c>
      <c r="E7" s="44">
        <v>3811.086666489301</v>
      </c>
      <c r="F7" s="106">
        <f t="shared" ref="F7:F14" si="0">E7-C7</f>
        <v>-264.46449472827453</v>
      </c>
      <c r="G7" s="44">
        <v>25885.039080984512</v>
      </c>
      <c r="H7" s="106">
        <f t="shared" ref="H7:H14" si="1">G7-D7</f>
        <v>-1796.2524551771749</v>
      </c>
      <c r="I7" s="44">
        <v>4344.1213901509791</v>
      </c>
      <c r="J7" s="106">
        <f t="shared" ref="J7:J14" si="2">I7-C7</f>
        <v>268.57022893340354</v>
      </c>
      <c r="K7" s="44">
        <v>29505.430287205603</v>
      </c>
      <c r="L7" s="106">
        <f t="shared" ref="L7:L14" si="3">K7-D7</f>
        <v>1824.1387510439163</v>
      </c>
      <c r="M7" s="44">
        <v>4494.3444010916282</v>
      </c>
      <c r="N7" s="106">
        <f t="shared" ref="N7:N14" si="4">M7-C7</f>
        <v>418.79323987405269</v>
      </c>
      <c r="O7" s="44">
        <v>30525.750434541402</v>
      </c>
      <c r="P7" s="106">
        <f t="shared" ref="P7:P14" si="5">O7-D7</f>
        <v>2844.4588983797148</v>
      </c>
      <c r="Q7" s="44">
        <v>4176.440987754444</v>
      </c>
      <c r="R7" s="106">
        <f t="shared" ref="R7:R14" si="6">Q7-C7</f>
        <v>100.88982653686844</v>
      </c>
      <c r="S7" s="44">
        <v>28366.538902941276</v>
      </c>
      <c r="T7" s="106">
        <f t="shared" ref="T7:T14" si="7">S7-D7</f>
        <v>685.24736677958936</v>
      </c>
    </row>
    <row r="8" spans="2:20" ht="15.75" thickBot="1" x14ac:dyDescent="0.3">
      <c r="B8" s="37" t="s">
        <v>22</v>
      </c>
      <c r="C8" s="44">
        <v>6612.8163214435535</v>
      </c>
      <c r="D8" s="44">
        <v>41724.050257133029</v>
      </c>
      <c r="E8" s="44">
        <v>6217.1014902207553</v>
      </c>
      <c r="F8" s="106">
        <f t="shared" si="0"/>
        <v>-395.71483122279824</v>
      </c>
      <c r="G8" s="44">
        <v>39227.258466335443</v>
      </c>
      <c r="H8" s="106">
        <f t="shared" si="1"/>
        <v>-2496.7917907975861</v>
      </c>
      <c r="I8" s="44">
        <v>7012.5696315153264</v>
      </c>
      <c r="J8" s="106">
        <f t="shared" si="2"/>
        <v>399.75331007177283</v>
      </c>
      <c r="K8" s="44">
        <v>44246.323126833631</v>
      </c>
      <c r="L8" s="106">
        <f t="shared" si="3"/>
        <v>2522.2728697006023</v>
      </c>
      <c r="M8" s="44">
        <v>7318.978305419334</v>
      </c>
      <c r="N8" s="106">
        <f t="shared" si="4"/>
        <v>706.16198397578046</v>
      </c>
      <c r="O8" s="44">
        <v>46179.631158955337</v>
      </c>
      <c r="P8" s="106">
        <f t="shared" si="5"/>
        <v>4455.5809018223081</v>
      </c>
      <c r="Q8" s="44">
        <v>6782.6976772493308</v>
      </c>
      <c r="R8" s="106">
        <f t="shared" si="6"/>
        <v>169.88135580577728</v>
      </c>
      <c r="S8" s="44">
        <v>42795.929148492178</v>
      </c>
      <c r="T8" s="106">
        <f t="shared" si="7"/>
        <v>1071.8788913591488</v>
      </c>
    </row>
    <row r="9" spans="2:20" ht="15.75" thickBot="1" x14ac:dyDescent="0.3">
      <c r="B9" s="37" t="s">
        <v>23</v>
      </c>
      <c r="C9" s="44">
        <v>10341.064329891416</v>
      </c>
      <c r="D9" s="44">
        <v>70236.884579902573</v>
      </c>
      <c r="E9" s="44">
        <v>9753.7169835217555</v>
      </c>
      <c r="F9" s="106">
        <f t="shared" si="0"/>
        <v>-587.34734636966095</v>
      </c>
      <c r="G9" s="44">
        <v>66247.6000672792</v>
      </c>
      <c r="H9" s="106">
        <f t="shared" si="1"/>
        <v>-3989.2845126233733</v>
      </c>
      <c r="I9" s="44">
        <v>10932.539137213</v>
      </c>
      <c r="J9" s="106">
        <f t="shared" si="2"/>
        <v>591.47480732158328</v>
      </c>
      <c r="K9" s="44">
        <v>74254.202957246278</v>
      </c>
      <c r="L9" s="106">
        <f t="shared" si="3"/>
        <v>4017.3183773437049</v>
      </c>
      <c r="M9" s="44">
        <v>11479.559933749351</v>
      </c>
      <c r="N9" s="106">
        <f t="shared" si="4"/>
        <v>1138.4956038579348</v>
      </c>
      <c r="O9" s="44">
        <v>77969.588078492641</v>
      </c>
      <c r="P9" s="106">
        <f t="shared" si="5"/>
        <v>7732.7034985900682</v>
      </c>
      <c r="Q9" s="44">
        <v>10614.639274893481</v>
      </c>
      <c r="R9" s="106">
        <f t="shared" si="6"/>
        <v>273.57494500206485</v>
      </c>
      <c r="S9" s="44">
        <v>72095.015544286944</v>
      </c>
      <c r="T9" s="106">
        <f t="shared" si="7"/>
        <v>1858.1309643843706</v>
      </c>
    </row>
    <row r="10" spans="2:20" ht="15.75" thickBot="1" x14ac:dyDescent="0.3">
      <c r="B10" s="37" t="s">
        <v>24</v>
      </c>
      <c r="C10" s="44">
        <v>13149.160596616233</v>
      </c>
      <c r="D10" s="44">
        <v>103489.91485591508</v>
      </c>
      <c r="E10" s="44">
        <v>12424.605653512988</v>
      </c>
      <c r="F10" s="106">
        <f t="shared" si="0"/>
        <v>-724.55494310324502</v>
      </c>
      <c r="G10" s="44">
        <v>97787.335682193458</v>
      </c>
      <c r="H10" s="106">
        <f t="shared" si="1"/>
        <v>-5702.5791737216205</v>
      </c>
      <c r="I10" s="44">
        <v>13877.530967043907</v>
      </c>
      <c r="J10" s="106">
        <f t="shared" si="2"/>
        <v>728.37037042767406</v>
      </c>
      <c r="K10" s="44">
        <v>109222.5231897527</v>
      </c>
      <c r="L10" s="106">
        <f t="shared" si="3"/>
        <v>5732.6083338376193</v>
      </c>
      <c r="M10" s="44">
        <v>14622.64813346036</v>
      </c>
      <c r="N10" s="106">
        <f t="shared" si="4"/>
        <v>1473.4875368441262</v>
      </c>
      <c r="O10" s="44">
        <v>115086.93647632901</v>
      </c>
      <c r="P10" s="106">
        <f t="shared" si="5"/>
        <v>11597.021620413929</v>
      </c>
      <c r="Q10" s="44">
        <v>13502.992599587378</v>
      </c>
      <c r="R10" s="106">
        <f t="shared" si="6"/>
        <v>353.8320029711449</v>
      </c>
      <c r="S10" s="44">
        <v>106274.73473789351</v>
      </c>
      <c r="T10" s="106">
        <f t="shared" si="7"/>
        <v>2784.8198819784302</v>
      </c>
    </row>
    <row r="11" spans="2:20" ht="15.75" thickBot="1" x14ac:dyDescent="0.3">
      <c r="B11" s="37" t="s">
        <v>25</v>
      </c>
      <c r="C11" s="44">
        <v>16444.69400052341</v>
      </c>
      <c r="D11" s="44">
        <v>149977.39178368472</v>
      </c>
      <c r="E11" s="44">
        <v>15565.668528578968</v>
      </c>
      <c r="F11" s="106">
        <f t="shared" si="0"/>
        <v>-879.02547194444196</v>
      </c>
      <c r="G11" s="44">
        <v>141960.58419885143</v>
      </c>
      <c r="H11" s="106">
        <f t="shared" si="1"/>
        <v>-8016.8075848332956</v>
      </c>
      <c r="I11" s="44">
        <v>17326.846818162834</v>
      </c>
      <c r="J11" s="106">
        <f t="shared" si="2"/>
        <v>882.15281763942403</v>
      </c>
      <c r="K11" s="44">
        <v>158022.72110023984</v>
      </c>
      <c r="L11" s="106">
        <f t="shared" si="3"/>
        <v>8045.3293165551149</v>
      </c>
      <c r="M11" s="44">
        <v>18303.653960077787</v>
      </c>
      <c r="N11" s="106">
        <f t="shared" si="4"/>
        <v>1858.9599595543768</v>
      </c>
      <c r="O11" s="44">
        <v>166931.30811410688</v>
      </c>
      <c r="P11" s="106">
        <f t="shared" si="5"/>
        <v>16953.916330422158</v>
      </c>
      <c r="Q11" s="44">
        <v>16890.939121286789</v>
      </c>
      <c r="R11" s="106">
        <f t="shared" si="6"/>
        <v>446.24512076337851</v>
      </c>
      <c r="S11" s="44">
        <v>154047.19565514332</v>
      </c>
      <c r="T11" s="106">
        <f t="shared" si="7"/>
        <v>4069.8038714586</v>
      </c>
    </row>
    <row r="12" spans="2:20" ht="15.75" customHeight="1" thickBot="1" x14ac:dyDescent="0.3">
      <c r="B12" s="37" t="s">
        <v>26</v>
      </c>
      <c r="C12" s="44">
        <v>19265.046106831291</v>
      </c>
      <c r="D12" s="44">
        <v>219164.42113777724</v>
      </c>
      <c r="E12" s="44">
        <v>18269.903801098801</v>
      </c>
      <c r="F12" s="106">
        <f t="shared" si="0"/>
        <v>-995.14230573249006</v>
      </c>
      <c r="G12" s="44">
        <v>207843.41073499274</v>
      </c>
      <c r="H12" s="106">
        <f t="shared" si="1"/>
        <v>-11321.010402784508</v>
      </c>
      <c r="I12" s="44">
        <v>20261.882288052842</v>
      </c>
      <c r="J12" s="106">
        <f t="shared" si="2"/>
        <v>996.83618122155167</v>
      </c>
      <c r="K12" s="44">
        <v>230504.7015303135</v>
      </c>
      <c r="L12" s="106">
        <f t="shared" si="3"/>
        <v>11340.280392536253</v>
      </c>
      <c r="M12" s="44">
        <v>21457.051953029953</v>
      </c>
      <c r="N12" s="106">
        <f t="shared" si="4"/>
        <v>2192.0058461986628</v>
      </c>
      <c r="O12" s="44">
        <v>244101.27775097842</v>
      </c>
      <c r="P12" s="106">
        <f t="shared" si="5"/>
        <v>24936.856613201177</v>
      </c>
      <c r="Q12" s="44">
        <v>19791.105447710575</v>
      </c>
      <c r="R12" s="106">
        <f t="shared" si="6"/>
        <v>526.05934087928472</v>
      </c>
      <c r="S12" s="44">
        <v>225149.01573924327</v>
      </c>
      <c r="T12" s="106">
        <f t="shared" si="7"/>
        <v>5984.5946014660294</v>
      </c>
    </row>
    <row r="13" spans="2:20" ht="15.75" thickBot="1" x14ac:dyDescent="0.3">
      <c r="B13" s="37" t="s">
        <v>27</v>
      </c>
      <c r="C13" s="44">
        <v>20260.760460740868</v>
      </c>
      <c r="D13" s="44">
        <v>248116.55469652032</v>
      </c>
      <c r="E13" s="44">
        <v>19227.000739032344</v>
      </c>
      <c r="F13" s="106">
        <f t="shared" si="0"/>
        <v>-1033.759721708524</v>
      </c>
      <c r="G13" s="44">
        <v>235456.96568300045</v>
      </c>
      <c r="H13" s="106">
        <f t="shared" si="1"/>
        <v>-12659.589013519872</v>
      </c>
      <c r="I13" s="44">
        <v>21295.606648652625</v>
      </c>
      <c r="J13" s="106">
        <f t="shared" si="2"/>
        <v>1034.8461879117567</v>
      </c>
      <c r="K13" s="44">
        <v>260789.44875116542</v>
      </c>
      <c r="L13" s="106">
        <f t="shared" si="3"/>
        <v>12672.89405464509</v>
      </c>
      <c r="M13" s="44">
        <v>22571.048917471038</v>
      </c>
      <c r="N13" s="106">
        <f t="shared" si="4"/>
        <v>2310.2884567301699</v>
      </c>
      <c r="O13" s="44">
        <v>276408.72138738941</v>
      </c>
      <c r="P13" s="106">
        <f t="shared" si="5"/>
        <v>28292.166690869082</v>
      </c>
      <c r="Q13" s="44">
        <v>20815.159447266346</v>
      </c>
      <c r="R13" s="106">
        <f t="shared" si="6"/>
        <v>554.39898652547708</v>
      </c>
      <c r="S13" s="44">
        <v>254905.81449407255</v>
      </c>
      <c r="T13" s="106">
        <f t="shared" si="7"/>
        <v>6789.2597975522222</v>
      </c>
    </row>
    <row r="14" spans="2:20" ht="15.75" thickBot="1" x14ac:dyDescent="0.3">
      <c r="B14" s="45" t="s">
        <v>28</v>
      </c>
      <c r="C14" s="44">
        <v>23301.343875317445</v>
      </c>
      <c r="D14" s="44">
        <v>355943.42015268479</v>
      </c>
      <c r="E14" s="44">
        <v>22149.906186412132</v>
      </c>
      <c r="F14" s="106">
        <f t="shared" si="0"/>
        <v>-1151.4376889053128</v>
      </c>
      <c r="G14" s="44">
        <v>338354.44883520633</v>
      </c>
      <c r="H14" s="106">
        <f t="shared" si="1"/>
        <v>-17588.971317478456</v>
      </c>
      <c r="I14" s="44">
        <v>24452.09061912262</v>
      </c>
      <c r="J14" s="106">
        <f t="shared" si="2"/>
        <v>1150.7467438051754</v>
      </c>
      <c r="K14" s="44">
        <v>373521.83682733244</v>
      </c>
      <c r="L14" s="106">
        <f t="shared" si="3"/>
        <v>17578.416674647655</v>
      </c>
      <c r="M14" s="44">
        <v>25955.474283112093</v>
      </c>
      <c r="N14" s="106">
        <f t="shared" si="4"/>
        <v>2654.1304077946479</v>
      </c>
      <c r="O14" s="44">
        <v>396487.01540353149</v>
      </c>
      <c r="P14" s="106">
        <f t="shared" si="5"/>
        <v>40543.595250846702</v>
      </c>
      <c r="Q14" s="44">
        <v>23938.281467498251</v>
      </c>
      <c r="R14" s="106">
        <f t="shared" si="6"/>
        <v>636.93759218080595</v>
      </c>
      <c r="S14" s="44">
        <v>365673.06262299762</v>
      </c>
      <c r="T14" s="106">
        <f t="shared" si="7"/>
        <v>9729.6424703128287</v>
      </c>
    </row>
  </sheetData>
  <mergeCells count="5">
    <mergeCell ref="Q4:T4"/>
    <mergeCell ref="C4:D4"/>
    <mergeCell ref="E4:H4"/>
    <mergeCell ref="I4:L4"/>
    <mergeCell ref="M4:P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4C7D-D34C-4F08-A783-94BB723F4579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475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20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0.5905623420529782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5.9056234205297816E-3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-5.3999999999999999E-2</v>
      </c>
      <c r="D9" s="46" t="s">
        <v>38</v>
      </c>
      <c r="E9" s="1" t="s">
        <v>50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4183.1594343048482</v>
      </c>
      <c r="D17" s="66">
        <f>10^(LOG10(C17)-1.6*F17)</f>
        <v>1437.1576709877752</v>
      </c>
      <c r="E17" s="34">
        <f>10^(LOG10(C17)+1.6*F17)</f>
        <v>12175.993773032964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>($C$6^K14)*($C$8^L14)*(10^(M14*$C$9+N14-O14*($C$5^P14)))</f>
        <v>10621.51212700931</v>
      </c>
      <c r="D18" s="66">
        <f t="shared" ref="D18:D20" si="0">10^(LOG10(C18)-1.6*F18)</f>
        <v>4075.5511612175756</v>
      </c>
      <c r="E18" s="34">
        <f t="shared" ref="E18:E20" si="1">10^(LOG10(C18)+1.6*F18)</f>
        <v>27681.291536161687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ref="C19:C25" si="2">($C$6^K15)*($C$8^L15)*(10^(M15*$C$9+N15-O15*($C$5^P15)))</f>
        <v>16610.643591899119</v>
      </c>
      <c r="D19" s="66">
        <f t="shared" si="0"/>
        <v>6612.8163214435535</v>
      </c>
      <c r="E19" s="34">
        <f t="shared" si="1"/>
        <v>41724.050257133029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2"/>
        <v>26950.401514113477</v>
      </c>
      <c r="D20" s="66">
        <f t="shared" si="0"/>
        <v>10341.064329891416</v>
      </c>
      <c r="E20" s="34">
        <f t="shared" si="1"/>
        <v>70236.884579902573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2"/>
        <v>36889.097448576409</v>
      </c>
      <c r="D21" s="66">
        <f>10^(LOG10(C21)-1.6*F21)</f>
        <v>13149.160596616233</v>
      </c>
      <c r="E21" s="34">
        <f>10^(LOG10(C21)+1.6*F21)</f>
        <v>103489.91485591508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49662.181938365407</v>
      </c>
      <c r="D22" s="66">
        <f>10^(LOG10(C22)-1.6*F22)</f>
        <v>16444.69400052341</v>
      </c>
      <c r="E22" s="34">
        <f t="shared" ref="E22:E25" si="3">10^(LOG10(C22)+1.6*F22)</f>
        <v>149977.39178368472</v>
      </c>
      <c r="F22" s="72">
        <v>0.3</v>
      </c>
    </row>
    <row r="23" spans="2:23" x14ac:dyDescent="0.25">
      <c r="B23" s="37" t="s">
        <v>26</v>
      </c>
      <c r="C23" s="66">
        <f t="shared" si="2"/>
        <v>64978.555525621348</v>
      </c>
      <c r="D23" s="66">
        <f t="shared" ref="D23:D25" si="4">10^(LOG10(C23)-1.6*F23)</f>
        <v>19265.046106831291</v>
      </c>
      <c r="E23" s="34">
        <f t="shared" si="3"/>
        <v>219164.42113777724</v>
      </c>
      <c r="F23" s="72">
        <v>0.33</v>
      </c>
    </row>
    <row r="24" spans="2:23" x14ac:dyDescent="0.25">
      <c r="B24" s="37" t="s">
        <v>27</v>
      </c>
      <c r="C24" s="66">
        <f t="shared" si="2"/>
        <v>70901.552035554894</v>
      </c>
      <c r="D24" s="66">
        <f t="shared" si="4"/>
        <v>20260.760460740868</v>
      </c>
      <c r="E24" s="34">
        <f t="shared" si="3"/>
        <v>248116.55469652032</v>
      </c>
      <c r="F24" s="72">
        <v>0.34</v>
      </c>
    </row>
    <row r="25" spans="2:23" ht="15.75" thickBot="1" x14ac:dyDescent="0.3">
      <c r="B25" s="45" t="s">
        <v>28</v>
      </c>
      <c r="C25" s="33">
        <f t="shared" si="2"/>
        <v>91071.181133958526</v>
      </c>
      <c r="D25" s="66">
        <f t="shared" si="4"/>
        <v>23301.343875317445</v>
      </c>
      <c r="E25" s="34">
        <f t="shared" si="3"/>
        <v>355943.42015268479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37">
        <v>10</v>
      </c>
      <c r="C30" s="70">
        <f t="shared" ref="C30:E33" si="5">C19</f>
        <v>16610.643591899119</v>
      </c>
      <c r="D30" s="70">
        <f t="shared" si="5"/>
        <v>6612.8163214435535</v>
      </c>
      <c r="E30" s="34">
        <f t="shared" si="5"/>
        <v>41724.050257133029</v>
      </c>
      <c r="F30" s="67">
        <v>29420</v>
      </c>
    </row>
    <row r="31" spans="2:23" x14ac:dyDescent="0.25">
      <c r="B31" s="37">
        <v>25</v>
      </c>
      <c r="C31" s="70">
        <f t="shared" si="5"/>
        <v>26950.401514113477</v>
      </c>
      <c r="D31" s="70">
        <f t="shared" si="5"/>
        <v>10341.064329891416</v>
      </c>
      <c r="E31" s="34">
        <f t="shared" si="5"/>
        <v>70236.884579902573</v>
      </c>
      <c r="F31" s="67">
        <v>51000</v>
      </c>
    </row>
    <row r="32" spans="2:23" x14ac:dyDescent="0.25">
      <c r="B32" s="37">
        <v>50</v>
      </c>
      <c r="C32" s="70">
        <f t="shared" si="5"/>
        <v>36889.097448576409</v>
      </c>
      <c r="D32" s="70">
        <f t="shared" si="5"/>
        <v>13149.160596616233</v>
      </c>
      <c r="E32" s="34">
        <f t="shared" si="5"/>
        <v>103489.91485591508</v>
      </c>
      <c r="F32" s="67">
        <v>68310</v>
      </c>
    </row>
    <row r="33" spans="2:6" x14ac:dyDescent="0.25">
      <c r="B33" s="37">
        <v>100</v>
      </c>
      <c r="C33" s="70">
        <f t="shared" si="5"/>
        <v>49662.181938365407</v>
      </c>
      <c r="D33" s="70">
        <f t="shared" si="5"/>
        <v>16444.69400052341</v>
      </c>
      <c r="E33" s="34">
        <f t="shared" si="5"/>
        <v>149977.39178368472</v>
      </c>
      <c r="F33" s="67">
        <v>85530</v>
      </c>
    </row>
    <row r="34" spans="2:6" ht="15.75" thickBot="1" x14ac:dyDescent="0.3">
      <c r="B34" s="45">
        <v>500</v>
      </c>
      <c r="C34" s="71">
        <f>C25</f>
        <v>91071.181133958526</v>
      </c>
      <c r="D34" s="71">
        <f>D25</f>
        <v>23301.343875317445</v>
      </c>
      <c r="E34" s="69">
        <f>E25</f>
        <v>355943.42015268479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A709-9CE6-44B5-A177-5E567CB702D9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475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21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0.5905623420529782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5.9056234205297816E-3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-5.3999999999999999E-2</v>
      </c>
      <c r="D9" s="46" t="s">
        <v>38</v>
      </c>
      <c r="E9" s="1" t="s">
        <v>50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4478.4430657848898</v>
      </c>
      <c r="D17" s="66">
        <f>10^(LOG10(C17)-1.6*F17)</f>
        <v>1538.6047094674825</v>
      </c>
      <c r="E17" s="34">
        <f>10^(LOG10(C17)+1.6*F17)</f>
        <v>13035.480893866781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>($C$6^K14)*($C$8^L14)*(10^(M14*$C$9+N14-O14*($C$5^P14)))</f>
        <v>11321.447382568091</v>
      </c>
      <c r="D18" s="66">
        <f t="shared" ref="D18:D20" si="0">10^(LOG10(C18)-1.6*F18)</f>
        <v>4344.1213901509791</v>
      </c>
      <c r="E18" s="34">
        <f t="shared" ref="E18:E20" si="1">10^(LOG10(C18)+1.6*F18)</f>
        <v>29505.430287205603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ref="C19:C25" si="2">($C$6^K15)*($C$8^L15)*(10^(M15*$C$9+N15-O15*($C$5^P15)))</f>
        <v>17614.778507419469</v>
      </c>
      <c r="D19" s="66">
        <f t="shared" si="0"/>
        <v>7012.5696315153264</v>
      </c>
      <c r="E19" s="34">
        <f t="shared" si="1"/>
        <v>44246.323126833631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2"/>
        <v>28491.875682949532</v>
      </c>
      <c r="D20" s="66">
        <f t="shared" si="0"/>
        <v>10932.539137213</v>
      </c>
      <c r="E20" s="34">
        <f t="shared" si="1"/>
        <v>74254.202957246278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2"/>
        <v>38932.492186661555</v>
      </c>
      <c r="D21" s="66">
        <f>10^(LOG10(C21)-1.6*F21)</f>
        <v>13877.530967043907</v>
      </c>
      <c r="E21" s="34">
        <f>10^(LOG10(C21)+1.6*F21)</f>
        <v>109222.5231897527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52326.240857653029</v>
      </c>
      <c r="D22" s="66">
        <f>10^(LOG10(C22)-1.6*F22)</f>
        <v>17326.846818162834</v>
      </c>
      <c r="E22" s="34">
        <f t="shared" ref="E22:E25" si="3">10^(LOG10(C22)+1.6*F22)</f>
        <v>158022.72110023984</v>
      </c>
      <c r="F22" s="72">
        <v>0.3</v>
      </c>
    </row>
    <row r="23" spans="2:23" x14ac:dyDescent="0.25">
      <c r="B23" s="37" t="s">
        <v>26</v>
      </c>
      <c r="C23" s="66">
        <f t="shared" si="2"/>
        <v>68340.757453001424</v>
      </c>
      <c r="D23" s="66">
        <f t="shared" ref="D23:D25" si="4">10^(LOG10(C23)-1.6*F23)</f>
        <v>20261.882288052842</v>
      </c>
      <c r="E23" s="34">
        <f t="shared" si="3"/>
        <v>230504.7015303135</v>
      </c>
      <c r="F23" s="72">
        <v>0.33</v>
      </c>
    </row>
    <row r="24" spans="2:23" x14ac:dyDescent="0.25">
      <c r="B24" s="37" t="s">
        <v>27</v>
      </c>
      <c r="C24" s="66">
        <f t="shared" si="2"/>
        <v>74522.946256329378</v>
      </c>
      <c r="D24" s="66">
        <f t="shared" si="4"/>
        <v>21295.606648652625</v>
      </c>
      <c r="E24" s="34">
        <f t="shared" si="3"/>
        <v>260789.44875116542</v>
      </c>
      <c r="F24" s="72">
        <v>0.34</v>
      </c>
    </row>
    <row r="25" spans="2:23" ht="15.75" thickBot="1" x14ac:dyDescent="0.3">
      <c r="B25" s="45" t="s">
        <v>28</v>
      </c>
      <c r="C25" s="33">
        <f t="shared" si="2"/>
        <v>95568.770015748698</v>
      </c>
      <c r="D25" s="66">
        <f t="shared" si="4"/>
        <v>24452.09061912262</v>
      </c>
      <c r="E25" s="34">
        <f t="shared" si="3"/>
        <v>373521.83682733244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37">
        <v>10</v>
      </c>
      <c r="C30" s="70">
        <f t="shared" ref="C30:E33" si="5">C19</f>
        <v>17614.778507419469</v>
      </c>
      <c r="D30" s="70">
        <f t="shared" si="5"/>
        <v>7012.5696315153264</v>
      </c>
      <c r="E30" s="34">
        <f t="shared" si="5"/>
        <v>44246.323126833631</v>
      </c>
      <c r="F30" s="67">
        <v>29420</v>
      </c>
    </row>
    <row r="31" spans="2:23" x14ac:dyDescent="0.25">
      <c r="B31" s="37">
        <v>25</v>
      </c>
      <c r="C31" s="70">
        <f t="shared" si="5"/>
        <v>28491.875682949532</v>
      </c>
      <c r="D31" s="70">
        <f t="shared" si="5"/>
        <v>10932.539137213</v>
      </c>
      <c r="E31" s="34">
        <f t="shared" si="5"/>
        <v>74254.202957246278</v>
      </c>
      <c r="F31" s="67">
        <v>51000</v>
      </c>
    </row>
    <row r="32" spans="2:23" x14ac:dyDescent="0.25">
      <c r="B32" s="37">
        <v>50</v>
      </c>
      <c r="C32" s="70">
        <f t="shared" si="5"/>
        <v>38932.492186661555</v>
      </c>
      <c r="D32" s="70">
        <f t="shared" si="5"/>
        <v>13877.530967043907</v>
      </c>
      <c r="E32" s="34">
        <f t="shared" si="5"/>
        <v>109222.5231897527</v>
      </c>
      <c r="F32" s="67">
        <v>68310</v>
      </c>
    </row>
    <row r="33" spans="2:6" x14ac:dyDescent="0.25">
      <c r="B33" s="37">
        <v>100</v>
      </c>
      <c r="C33" s="70">
        <f t="shared" si="5"/>
        <v>52326.240857653029</v>
      </c>
      <c r="D33" s="70">
        <f t="shared" si="5"/>
        <v>17326.846818162834</v>
      </c>
      <c r="E33" s="34">
        <f t="shared" si="5"/>
        <v>158022.72110023984</v>
      </c>
      <c r="F33" s="67">
        <v>85530</v>
      </c>
    </row>
    <row r="34" spans="2:6" ht="15.75" thickBot="1" x14ac:dyDescent="0.3">
      <c r="B34" s="45">
        <v>500</v>
      </c>
      <c r="C34" s="71">
        <f>C25</f>
        <v>95568.770015748698</v>
      </c>
      <c r="D34" s="71">
        <f>D25</f>
        <v>24452.09061912262</v>
      </c>
      <c r="E34" s="69">
        <f>E25</f>
        <v>373521.83682733244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1579-757F-4203-AB0A-8412693A98D6}">
  <dimension ref="B1:P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6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6" ht="15.75" thickBot="1" x14ac:dyDescent="0.3">
      <c r="B3" s="86" t="s">
        <v>45</v>
      </c>
      <c r="C3" s="86"/>
    </row>
    <row r="4" spans="2:16" ht="15.75" thickBot="1" x14ac:dyDescent="0.3">
      <c r="B4" s="74" t="s">
        <v>18</v>
      </c>
      <c r="C4" s="75"/>
      <c r="D4" s="11" t="s">
        <v>35</v>
      </c>
      <c r="G4" s="77" t="s">
        <v>40</v>
      </c>
      <c r="H4" s="78"/>
      <c r="I4" s="78"/>
      <c r="J4" s="78"/>
      <c r="K4" s="78"/>
      <c r="L4" s="79"/>
    </row>
    <row r="5" spans="2:16" ht="15.75" customHeight="1" thickBot="1" x14ac:dyDescent="0.3">
      <c r="B5" s="12" t="s">
        <v>8</v>
      </c>
      <c r="C5" s="21">
        <v>94.7</v>
      </c>
      <c r="D5" s="13" t="s">
        <v>36</v>
      </c>
      <c r="G5" s="83" t="s">
        <v>41</v>
      </c>
      <c r="H5" s="84"/>
      <c r="I5" s="84"/>
      <c r="J5" s="84"/>
      <c r="K5" s="84"/>
      <c r="L5" s="85"/>
      <c r="N5" s="2"/>
      <c r="O5" s="2"/>
    </row>
    <row r="6" spans="2:16" ht="15.75" thickBot="1" x14ac:dyDescent="0.3">
      <c r="B6" s="12" t="s">
        <v>7</v>
      </c>
      <c r="C6" s="63">
        <v>16</v>
      </c>
      <c r="D6" s="13" t="s">
        <v>37</v>
      </c>
      <c r="E6" s="1" t="s">
        <v>49</v>
      </c>
      <c r="G6" s="8" t="s">
        <v>2</v>
      </c>
      <c r="H6" s="9" t="s">
        <v>0</v>
      </c>
      <c r="I6" s="9" t="s">
        <v>3</v>
      </c>
      <c r="J6" s="9" t="s">
        <v>4</v>
      </c>
      <c r="K6" s="9" t="s">
        <v>5</v>
      </c>
      <c r="L6" s="10" t="s">
        <v>6</v>
      </c>
      <c r="N6" s="3"/>
      <c r="O6" s="3"/>
    </row>
    <row r="7" spans="2:16" x14ac:dyDescent="0.25">
      <c r="B7" s="12" t="s">
        <v>10</v>
      </c>
      <c r="C7" s="22">
        <f>IF(C5&lt;97.4,_xlfn.FORECAST.LINEAR(C5,H8:J8,H7:J7),IF(AND(C5&gt;=97.4,(C5&lt;9329)),_xlfn.FORECAST.LINEAR(C5,J8:L8,J7:L7)))</f>
        <v>0.26752550022946719</v>
      </c>
      <c r="D7" s="14" t="s">
        <v>39</v>
      </c>
      <c r="G7" s="7" t="s">
        <v>8</v>
      </c>
      <c r="H7" s="24">
        <v>0.1</v>
      </c>
      <c r="I7" s="24">
        <v>6.4029999999999996</v>
      </c>
      <c r="J7" s="24">
        <v>97.4</v>
      </c>
      <c r="K7" s="24">
        <v>499</v>
      </c>
      <c r="L7" s="29">
        <v>9329</v>
      </c>
      <c r="N7" s="3"/>
      <c r="O7" s="3"/>
    </row>
    <row r="8" spans="2:16" x14ac:dyDescent="0.25">
      <c r="B8" s="12" t="s">
        <v>1</v>
      </c>
      <c r="C8" s="21">
        <f>C7/100</f>
        <v>2.6752550022946719E-3</v>
      </c>
      <c r="D8" s="14" t="s">
        <v>42</v>
      </c>
      <c r="G8" s="7" t="s">
        <v>10</v>
      </c>
      <c r="H8" s="24">
        <v>2.3E-2</v>
      </c>
      <c r="I8" s="24">
        <v>0.152</v>
      </c>
      <c r="J8" s="24">
        <v>0.26900000000000002</v>
      </c>
      <c r="K8" s="24">
        <v>0.65700000000000003</v>
      </c>
      <c r="L8" s="29">
        <v>7.03</v>
      </c>
    </row>
    <row r="9" spans="2:16" ht="15.75" thickBot="1" x14ac:dyDescent="0.3">
      <c r="B9" s="15" t="s">
        <v>9</v>
      </c>
      <c r="C9" s="61">
        <v>-8.8999999999999996E-2</v>
      </c>
      <c r="D9" s="16" t="s">
        <v>38</v>
      </c>
      <c r="G9" s="8" t="s">
        <v>7</v>
      </c>
      <c r="H9" s="30">
        <v>8</v>
      </c>
      <c r="I9" s="30">
        <v>23</v>
      </c>
      <c r="J9" s="30">
        <v>31</v>
      </c>
      <c r="K9" s="30">
        <v>41</v>
      </c>
      <c r="L9" s="31">
        <v>57</v>
      </c>
      <c r="O9" s="3"/>
    </row>
    <row r="11" spans="2:16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23">
        <v>1.3979999999999999</v>
      </c>
      <c r="L13" s="24">
        <v>0.27</v>
      </c>
      <c r="M13" s="24">
        <v>0.77600000000000002</v>
      </c>
      <c r="N13" s="24">
        <v>50.98</v>
      </c>
      <c r="O13" s="24">
        <v>50.3</v>
      </c>
      <c r="P13" s="25">
        <v>-5.7999999999999996E-3</v>
      </c>
    </row>
    <row r="14" spans="2:16" ht="15.75" thickBot="1" x14ac:dyDescent="0.3">
      <c r="K14" s="23">
        <v>1.3080000000000001</v>
      </c>
      <c r="L14" s="24">
        <v>0.372</v>
      </c>
      <c r="M14" s="24">
        <v>0.88500000000000001</v>
      </c>
      <c r="N14" s="24">
        <v>16.62</v>
      </c>
      <c r="O14" s="24">
        <v>15.32</v>
      </c>
      <c r="P14" s="25">
        <v>-2.1499999999999998E-2</v>
      </c>
    </row>
    <row r="15" spans="2:16" ht="15.75" thickBot="1" x14ac:dyDescent="0.3">
      <c r="B15" s="74" t="s">
        <v>19</v>
      </c>
      <c r="C15" s="76"/>
      <c r="D15" s="17"/>
      <c r="E15" s="17"/>
      <c r="K15" s="23">
        <v>1.2030000000000001</v>
      </c>
      <c r="L15" s="24">
        <v>0.40300000000000002</v>
      </c>
      <c r="M15" s="24">
        <v>0.91800000000000004</v>
      </c>
      <c r="N15" s="24">
        <v>13.62</v>
      </c>
      <c r="O15" s="24">
        <v>11.97</v>
      </c>
      <c r="P15" s="25">
        <v>-2.8899999999999999E-2</v>
      </c>
    </row>
    <row r="16" spans="2:16" ht="15.75" thickBot="1" x14ac:dyDescent="0.3">
      <c r="B16" s="15"/>
      <c r="C16" s="16" t="s">
        <v>34</v>
      </c>
      <c r="D16" s="18" t="s">
        <v>30</v>
      </c>
      <c r="E16" s="11" t="s">
        <v>31</v>
      </c>
      <c r="F16" s="72" t="s">
        <v>48</v>
      </c>
      <c r="K16" s="23">
        <v>1.1399999999999999</v>
      </c>
      <c r="L16" s="24">
        <v>0.44600000000000001</v>
      </c>
      <c r="M16" s="24">
        <v>0.94499999999999995</v>
      </c>
      <c r="N16" s="24">
        <v>11.79</v>
      </c>
      <c r="O16" s="24">
        <v>9.8190000000000008</v>
      </c>
      <c r="P16" s="25">
        <v>-3.7400000000000003E-2</v>
      </c>
    </row>
    <row r="17" spans="2:16" x14ac:dyDescent="0.25">
      <c r="B17" s="12" t="s">
        <v>20</v>
      </c>
      <c r="C17" s="32">
        <f t="shared" ref="C17:C25" si="0">($C$6^K13)*($C$8^L13)*(10^(M13*$C$9+N13-O13*($C$5^P13)))</f>
        <v>812.72198851495477</v>
      </c>
      <c r="D17" s="32">
        <f>10^(LOG10(C17)-1.6*F17)</f>
        <v>279.21709858730327</v>
      </c>
      <c r="E17" s="34">
        <f>10^(LOG10(C17)+1.6*F17)</f>
        <v>2365.6038041996103</v>
      </c>
      <c r="F17" s="72">
        <v>0.28999999999999998</v>
      </c>
      <c r="K17" s="23">
        <v>1.105</v>
      </c>
      <c r="L17" s="24">
        <v>0.47599999999999998</v>
      </c>
      <c r="M17" s="24">
        <v>0.96099999999999997</v>
      </c>
      <c r="N17" s="24">
        <v>11.17</v>
      </c>
      <c r="O17" s="24">
        <v>8.9969999999999999</v>
      </c>
      <c r="P17" s="25">
        <v>-4.24E-2</v>
      </c>
    </row>
    <row r="18" spans="2:16" x14ac:dyDescent="0.25">
      <c r="B18" s="12" t="s">
        <v>21</v>
      </c>
      <c r="C18" s="32">
        <f t="shared" si="0"/>
        <v>1849.8005367658698</v>
      </c>
      <c r="D18" s="32">
        <f t="shared" ref="D18:D25" si="1">10^(LOG10(C18)-1.6*F18)</f>
        <v>709.78186867257114</v>
      </c>
      <c r="E18" s="34">
        <f t="shared" ref="E18:E25" si="2">10^(LOG10(C18)+1.6*F18)</f>
        <v>4820.8642356822356</v>
      </c>
      <c r="F18" s="72">
        <v>0.26</v>
      </c>
      <c r="K18" s="23">
        <v>1.071</v>
      </c>
      <c r="L18" s="24">
        <v>0.50700000000000001</v>
      </c>
      <c r="M18" s="24">
        <v>0.96899999999999997</v>
      </c>
      <c r="N18" s="24">
        <v>10.82</v>
      </c>
      <c r="O18" s="24">
        <v>8.4480000000000004</v>
      </c>
      <c r="P18" s="25">
        <v>-4.6699999999999998E-2</v>
      </c>
    </row>
    <row r="19" spans="2:16" x14ac:dyDescent="0.25">
      <c r="B19" s="12" t="s">
        <v>22</v>
      </c>
      <c r="C19" s="32">
        <f t="shared" si="0"/>
        <v>2852.3227762932452</v>
      </c>
      <c r="D19" s="32">
        <f t="shared" si="1"/>
        <v>1135.5301499754005</v>
      </c>
      <c r="E19" s="34">
        <f t="shared" si="2"/>
        <v>7164.7108800567448</v>
      </c>
      <c r="F19" s="72">
        <v>0.25</v>
      </c>
      <c r="K19" s="23">
        <v>1.034</v>
      </c>
      <c r="L19" s="24">
        <v>0.53100000000000003</v>
      </c>
      <c r="M19" s="24">
        <v>0.97499999999999998</v>
      </c>
      <c r="N19" s="24">
        <v>10.61</v>
      </c>
      <c r="O19" s="24">
        <v>8.0579999999999998</v>
      </c>
      <c r="P19" s="25">
        <v>-5.04E-2</v>
      </c>
    </row>
    <row r="20" spans="2:16" x14ac:dyDescent="0.25">
      <c r="B20" s="12" t="s">
        <v>23</v>
      </c>
      <c r="C20" s="32">
        <f t="shared" si="0"/>
        <v>4455.3429560359473</v>
      </c>
      <c r="D20" s="32">
        <f t="shared" si="1"/>
        <v>1709.5473733839819</v>
      </c>
      <c r="E20" s="34">
        <f t="shared" si="2"/>
        <v>11611.307861335665</v>
      </c>
      <c r="F20" s="72">
        <v>0.26</v>
      </c>
      <c r="K20" s="23">
        <v>1.0209999999999999</v>
      </c>
      <c r="L20" s="24">
        <v>0.54100000000000004</v>
      </c>
      <c r="M20" s="24">
        <v>0.97699999999999998</v>
      </c>
      <c r="N20" s="24">
        <v>10.56</v>
      </c>
      <c r="O20" s="24">
        <v>7.9429999999999996</v>
      </c>
      <c r="P20" s="25">
        <v>-5.16E-2</v>
      </c>
    </row>
    <row r="21" spans="2:16" x14ac:dyDescent="0.25">
      <c r="B21" s="12" t="s">
        <v>24</v>
      </c>
      <c r="C21" s="32">
        <f t="shared" si="0"/>
        <v>5918.5621803711228</v>
      </c>
      <c r="D21" s="32">
        <f t="shared" si="1"/>
        <v>2109.6781974469932</v>
      </c>
      <c r="E21" s="34">
        <f t="shared" si="2"/>
        <v>16604.133429122026</v>
      </c>
      <c r="F21" s="72">
        <v>0.28000000000000003</v>
      </c>
      <c r="K21" s="26">
        <v>0.98799999999999999</v>
      </c>
      <c r="L21" s="27">
        <v>0.56899999999999995</v>
      </c>
      <c r="M21" s="27">
        <v>0.97599999999999998</v>
      </c>
      <c r="N21" s="27">
        <v>10.4</v>
      </c>
      <c r="O21" s="27">
        <v>7.6050000000000004</v>
      </c>
      <c r="P21" s="28">
        <v>-5.5399999999999998E-2</v>
      </c>
    </row>
    <row r="22" spans="2:16" x14ac:dyDescent="0.25">
      <c r="B22" s="12" t="s">
        <v>25</v>
      </c>
      <c r="C22" s="32">
        <f t="shared" si="0"/>
        <v>7734.876752767289</v>
      </c>
      <c r="D22" s="32">
        <f t="shared" si="1"/>
        <v>2561.2584136734563</v>
      </c>
      <c r="E22" s="34">
        <f t="shared" si="2"/>
        <v>23358.954356617181</v>
      </c>
      <c r="F22" s="72">
        <v>0.3</v>
      </c>
    </row>
    <row r="23" spans="2:16" x14ac:dyDescent="0.25">
      <c r="B23" s="12" t="s">
        <v>26</v>
      </c>
      <c r="C23" s="32">
        <f t="shared" si="0"/>
        <v>9902.3819007490165</v>
      </c>
      <c r="D23" s="32">
        <f t="shared" si="1"/>
        <v>2935.8892690398429</v>
      </c>
      <c r="E23" s="34">
        <f t="shared" si="2"/>
        <v>33399.477406159371</v>
      </c>
      <c r="F23" s="72">
        <v>0.33</v>
      </c>
    </row>
    <row r="24" spans="2:16" x14ac:dyDescent="0.25">
      <c r="B24" s="12" t="s">
        <v>27</v>
      </c>
      <c r="C24" s="32">
        <f t="shared" si="0"/>
        <v>10715.280997414311</v>
      </c>
      <c r="D24" s="32">
        <f t="shared" si="1"/>
        <v>3061.9885647816395</v>
      </c>
      <c r="E24" s="34">
        <f t="shared" si="2"/>
        <v>37497.607983959417</v>
      </c>
      <c r="F24" s="72">
        <v>0.34</v>
      </c>
    </row>
    <row r="25" spans="2:16" ht="15.75" thickBot="1" x14ac:dyDescent="0.3">
      <c r="B25" s="15" t="s">
        <v>28</v>
      </c>
      <c r="C25" s="33">
        <f t="shared" si="0"/>
        <v>13448.648470053464</v>
      </c>
      <c r="D25" s="32">
        <f t="shared" si="1"/>
        <v>3440.9522173434048</v>
      </c>
      <c r="E25" s="34">
        <f t="shared" si="2"/>
        <v>52562.818152328138</v>
      </c>
      <c r="F25" s="72">
        <v>0.37</v>
      </c>
    </row>
    <row r="26" spans="2:16" x14ac:dyDescent="0.25">
      <c r="D26" s="35"/>
      <c r="E26" s="35"/>
    </row>
    <row r="28" spans="2:16" ht="15.75" thickBot="1" x14ac:dyDescent="0.3">
      <c r="F28" s="20" t="s">
        <v>43</v>
      </c>
    </row>
    <row r="29" spans="2:16" ht="15.75" thickBot="1" x14ac:dyDescent="0.3">
      <c r="B29" s="19" t="s">
        <v>32</v>
      </c>
      <c r="C29" s="18" t="s">
        <v>34</v>
      </c>
      <c r="D29" s="18" t="s">
        <v>46</v>
      </c>
      <c r="E29" s="11" t="s">
        <v>47</v>
      </c>
      <c r="F29" s="11" t="s">
        <v>33</v>
      </c>
    </row>
    <row r="30" spans="2:16" x14ac:dyDescent="0.25">
      <c r="B30" s="12">
        <v>10</v>
      </c>
      <c r="C30" s="70">
        <f t="shared" ref="C30:E33" si="3">C19</f>
        <v>2852.3227762932452</v>
      </c>
      <c r="D30" s="70">
        <f t="shared" si="3"/>
        <v>1135.5301499754005</v>
      </c>
      <c r="E30" s="34">
        <f t="shared" si="3"/>
        <v>7164.7108800567448</v>
      </c>
      <c r="F30" s="67">
        <v>29420</v>
      </c>
    </row>
    <row r="31" spans="2:16" x14ac:dyDescent="0.25">
      <c r="B31" s="12">
        <v>25</v>
      </c>
      <c r="C31" s="70">
        <f t="shared" si="3"/>
        <v>4455.3429560359473</v>
      </c>
      <c r="D31" s="70">
        <f t="shared" si="3"/>
        <v>1709.5473733839819</v>
      </c>
      <c r="E31" s="34">
        <f t="shared" si="3"/>
        <v>11611.307861335665</v>
      </c>
      <c r="F31" s="67">
        <v>51000</v>
      </c>
    </row>
    <row r="32" spans="2:16" x14ac:dyDescent="0.25">
      <c r="B32" s="12">
        <v>50</v>
      </c>
      <c r="C32" s="70">
        <f t="shared" si="3"/>
        <v>5918.5621803711228</v>
      </c>
      <c r="D32" s="70">
        <f t="shared" si="3"/>
        <v>2109.6781974469932</v>
      </c>
      <c r="E32" s="34">
        <f t="shared" si="3"/>
        <v>16604.133429122026</v>
      </c>
      <c r="F32" s="67">
        <v>68310</v>
      </c>
    </row>
    <row r="33" spans="2:6" x14ac:dyDescent="0.25">
      <c r="B33" s="12">
        <v>100</v>
      </c>
      <c r="C33" s="70">
        <f t="shared" si="3"/>
        <v>7734.876752767289</v>
      </c>
      <c r="D33" s="70">
        <f t="shared" si="3"/>
        <v>2561.2584136734563</v>
      </c>
      <c r="E33" s="34">
        <f t="shared" si="3"/>
        <v>23358.954356617181</v>
      </c>
      <c r="F33" s="67">
        <v>85530</v>
      </c>
    </row>
    <row r="34" spans="2:6" ht="15.75" thickBot="1" x14ac:dyDescent="0.3">
      <c r="B34" s="15">
        <v>500</v>
      </c>
      <c r="C34" s="71">
        <f>C25</f>
        <v>13448.648470053464</v>
      </c>
      <c r="D34" s="71">
        <f>D25</f>
        <v>3440.9522173434048</v>
      </c>
      <c r="E34" s="69">
        <f>E25</f>
        <v>52562.818152328138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A921-0FB2-45A9-9FC5-273D512BC863}">
  <dimension ref="B2:P13"/>
  <sheetViews>
    <sheetView workbookViewId="0">
      <selection activeCell="K22" sqref="K22"/>
    </sheetView>
  </sheetViews>
  <sheetFormatPr defaultRowHeight="15" x14ac:dyDescent="0.25"/>
  <cols>
    <col min="2" max="2" width="8.5703125" bestFit="1" customWidth="1"/>
    <col min="3" max="3" width="12.5703125" bestFit="1" customWidth="1"/>
    <col min="4" max="4" width="12.7109375" bestFit="1" customWidth="1"/>
    <col min="5" max="5" width="12.5703125" bestFit="1" customWidth="1"/>
    <col min="6" max="6" width="10.28515625" bestFit="1" customWidth="1"/>
    <col min="7" max="7" width="12.7109375" bestFit="1" customWidth="1"/>
    <col min="8" max="8" width="10.28515625" bestFit="1" customWidth="1"/>
    <col min="9" max="9" width="12.5703125" bestFit="1" customWidth="1"/>
    <col min="10" max="10" width="10.28515625" bestFit="1" customWidth="1"/>
    <col min="11" max="11" width="12.7109375" bestFit="1" customWidth="1"/>
    <col min="12" max="12" width="10.28515625" bestFit="1" customWidth="1"/>
    <col min="13" max="13" width="12.5703125" bestFit="1" customWidth="1"/>
    <col min="14" max="14" width="10.28515625" bestFit="1" customWidth="1"/>
    <col min="15" max="15" width="12.7109375" bestFit="1" customWidth="1"/>
    <col min="16" max="16" width="10.28515625" bestFit="1" customWidth="1"/>
  </cols>
  <sheetData>
    <row r="2" spans="2:16" ht="15.75" thickBot="1" x14ac:dyDescent="0.3"/>
    <row r="3" spans="2:16" ht="15.75" thickBot="1" x14ac:dyDescent="0.3">
      <c r="C3" s="96" t="s">
        <v>51</v>
      </c>
      <c r="D3" s="98"/>
      <c r="E3" s="96" t="s">
        <v>52</v>
      </c>
      <c r="F3" s="97"/>
      <c r="G3" s="97"/>
      <c r="H3" s="98"/>
      <c r="I3" s="96" t="s">
        <v>53</v>
      </c>
      <c r="J3" s="97"/>
      <c r="K3" s="97"/>
      <c r="L3" s="98"/>
      <c r="M3" s="96" t="s">
        <v>57</v>
      </c>
      <c r="N3" s="97"/>
      <c r="O3" s="97"/>
      <c r="P3" s="98"/>
    </row>
    <row r="4" spans="2:16" ht="15.75" thickBot="1" x14ac:dyDescent="0.3">
      <c r="C4" t="s">
        <v>30</v>
      </c>
      <c r="D4" t="s">
        <v>31</v>
      </c>
      <c r="E4" t="s">
        <v>30</v>
      </c>
      <c r="F4" s="44" t="s">
        <v>56</v>
      </c>
      <c r="G4" t="s">
        <v>31</v>
      </c>
      <c r="H4" s="44" t="s">
        <v>56</v>
      </c>
      <c r="I4" t="s">
        <v>30</v>
      </c>
      <c r="J4" s="44" t="s">
        <v>56</v>
      </c>
      <c r="K4" t="s">
        <v>31</v>
      </c>
      <c r="L4" s="44" t="s">
        <v>56</v>
      </c>
      <c r="M4" t="s">
        <v>30</v>
      </c>
      <c r="N4" s="44" t="s">
        <v>56</v>
      </c>
      <c r="O4" t="s">
        <v>31</v>
      </c>
      <c r="P4" s="44" t="s">
        <v>56</v>
      </c>
    </row>
    <row r="5" spans="2:16" x14ac:dyDescent="0.25">
      <c r="B5" s="12" t="s">
        <v>20</v>
      </c>
      <c r="C5">
        <v>282.22664295417832</v>
      </c>
      <c r="D5">
        <v>2391.1014891165</v>
      </c>
      <c r="E5">
        <v>257.87773932340701</v>
      </c>
      <c r="F5" s="99">
        <f>E5-C5</f>
        <v>-24.348903630771304</v>
      </c>
      <c r="G5">
        <v>2184.8109025139302</v>
      </c>
      <c r="H5" s="99">
        <f>G5-D5</f>
        <v>-206.29058660256987</v>
      </c>
      <c r="I5">
        <v>307.18914576833413</v>
      </c>
      <c r="J5" s="99">
        <f>I5-C5</f>
        <v>24.962502814155812</v>
      </c>
      <c r="K5">
        <v>2602.5906562136433</v>
      </c>
      <c r="L5" s="99">
        <f>K5-D5</f>
        <v>211.48916709714331</v>
      </c>
      <c r="M5">
        <v>279.21709858730327</v>
      </c>
      <c r="N5" s="99">
        <f>M5-C5</f>
        <v>-3.0095443668750477</v>
      </c>
      <c r="O5">
        <v>2365.6038041996103</v>
      </c>
      <c r="P5" s="99">
        <f>O5-D5</f>
        <v>-25.497684916889739</v>
      </c>
    </row>
    <row r="6" spans="2:16" x14ac:dyDescent="0.25">
      <c r="B6" s="12" t="s">
        <v>21</v>
      </c>
      <c r="C6">
        <v>718.51344824322257</v>
      </c>
      <c r="D6">
        <v>4880.1694413109608</v>
      </c>
      <c r="E6">
        <v>660.34870526340808</v>
      </c>
      <c r="F6" s="100">
        <f t="shared" ref="F6:F13" si="0">E6-C6</f>
        <v>-58.164742979814491</v>
      </c>
      <c r="G6">
        <v>4485.1123940896159</v>
      </c>
      <c r="H6" s="100">
        <f t="shared" ref="H6:H13" si="1">G6-D6</f>
        <v>-395.05704722134487</v>
      </c>
      <c r="I6">
        <v>777.80933837554005</v>
      </c>
      <c r="J6" s="100">
        <f t="shared" ref="J6:J13" si="2">I6-C6</f>
        <v>59.295890132317481</v>
      </c>
      <c r="K6">
        <v>5282.9092810823504</v>
      </c>
      <c r="L6" s="100">
        <f t="shared" ref="L6:L13" si="3">K6-D6</f>
        <v>402.7398397713896</v>
      </c>
      <c r="M6">
        <v>709.78186867257114</v>
      </c>
      <c r="N6" s="100">
        <f t="shared" ref="N6:N13" si="4">M6-C6</f>
        <v>-8.7315795706514336</v>
      </c>
      <c r="O6">
        <v>4820.8642356822356</v>
      </c>
      <c r="P6" s="100">
        <f t="shared" ref="P6:P13" si="5">O6-D6</f>
        <v>-59.305205628725162</v>
      </c>
    </row>
    <row r="7" spans="2:16" x14ac:dyDescent="0.25">
      <c r="B7" s="12" t="s">
        <v>22</v>
      </c>
      <c r="C7">
        <v>1150.0233805265948</v>
      </c>
      <c r="D7">
        <v>7256.1569826719397</v>
      </c>
      <c r="E7">
        <v>1064.1138979466546</v>
      </c>
      <c r="F7" s="100">
        <f t="shared" si="0"/>
        <v>-85.909482579940232</v>
      </c>
      <c r="G7">
        <v>6714.1047927288755</v>
      </c>
      <c r="H7" s="100">
        <f t="shared" si="1"/>
        <v>-542.05218994306415</v>
      </c>
      <c r="I7">
        <v>1237.0304301982371</v>
      </c>
      <c r="J7" s="100">
        <f t="shared" si="2"/>
        <v>87.007049671642335</v>
      </c>
      <c r="K7">
        <v>7805.1343527907102</v>
      </c>
      <c r="L7" s="100">
        <f t="shared" si="3"/>
        <v>548.97737011877052</v>
      </c>
      <c r="M7">
        <v>1135.5301499754005</v>
      </c>
      <c r="N7" s="100">
        <f t="shared" si="4"/>
        <v>-14.493230551194301</v>
      </c>
      <c r="O7">
        <v>7164.7108800567448</v>
      </c>
      <c r="P7" s="100">
        <f t="shared" si="5"/>
        <v>-91.446102615194832</v>
      </c>
    </row>
    <row r="8" spans="2:16" x14ac:dyDescent="0.25">
      <c r="B8" s="12" t="s">
        <v>23</v>
      </c>
      <c r="C8">
        <v>1732.0129707999545</v>
      </c>
      <c r="D8">
        <v>11763.895015074093</v>
      </c>
      <c r="E8">
        <v>1609.1569123743952</v>
      </c>
      <c r="F8" s="100">
        <f t="shared" si="0"/>
        <v>-122.85605842555924</v>
      </c>
      <c r="G8">
        <v>10929.452203357414</v>
      </c>
      <c r="H8" s="100">
        <f t="shared" si="1"/>
        <v>-834.44281171667899</v>
      </c>
      <c r="I8">
        <v>1855.9493941280125</v>
      </c>
      <c r="J8" s="100">
        <f t="shared" si="2"/>
        <v>123.93642332805803</v>
      </c>
      <c r="K8">
        <v>12605.675704454108</v>
      </c>
      <c r="L8" s="100">
        <f t="shared" si="3"/>
        <v>841.78068938001525</v>
      </c>
      <c r="M8">
        <v>1709.5473733839819</v>
      </c>
      <c r="N8" s="100">
        <f t="shared" si="4"/>
        <v>-22.465597415972525</v>
      </c>
      <c r="O8">
        <v>11611.307861335665</v>
      </c>
      <c r="P8" s="100">
        <f t="shared" si="5"/>
        <v>-152.58715373842824</v>
      </c>
    </row>
    <row r="9" spans="2:16" x14ac:dyDescent="0.25">
      <c r="B9" s="12" t="s">
        <v>24</v>
      </c>
      <c r="C9">
        <v>2137.8745369509984</v>
      </c>
      <c r="D9">
        <v>16826.051532036421</v>
      </c>
      <c r="E9">
        <v>1990.7213541739011</v>
      </c>
      <c r="F9" s="100">
        <f t="shared" si="0"/>
        <v>-147.1531827770973</v>
      </c>
      <c r="G9">
        <v>15667.888602586943</v>
      </c>
      <c r="H9" s="100">
        <f t="shared" si="1"/>
        <v>-1158.1629294494778</v>
      </c>
      <c r="I9">
        <v>2285.9971886312069</v>
      </c>
      <c r="J9" s="100">
        <f t="shared" si="2"/>
        <v>148.12265168020849</v>
      </c>
      <c r="K9">
        <v>17991.844625670223</v>
      </c>
      <c r="L9" s="100">
        <f t="shared" si="3"/>
        <v>1165.7930936338016</v>
      </c>
      <c r="M9">
        <v>2109.6781974469932</v>
      </c>
      <c r="N9" s="100">
        <f t="shared" si="4"/>
        <v>-28.196339504005209</v>
      </c>
      <c r="O9">
        <v>16604.133429122026</v>
      </c>
      <c r="P9" s="100">
        <f t="shared" si="5"/>
        <v>-221.91810291439469</v>
      </c>
    </row>
    <row r="10" spans="2:16" x14ac:dyDescent="0.25">
      <c r="B10" s="12" t="s">
        <v>25</v>
      </c>
      <c r="C10">
        <v>2595.7771077716752</v>
      </c>
      <c r="D10">
        <v>23673.768588397004</v>
      </c>
      <c r="E10">
        <v>2422.4154910167913</v>
      </c>
      <c r="F10" s="100">
        <f t="shared" si="0"/>
        <v>-173.36161675488393</v>
      </c>
      <c r="G10">
        <v>22092.691852309796</v>
      </c>
      <c r="H10" s="100">
        <f t="shared" si="1"/>
        <v>-1581.0767360872087</v>
      </c>
      <c r="I10">
        <v>2769.910212042616</v>
      </c>
      <c r="J10" s="100">
        <f t="shared" si="2"/>
        <v>174.13310427094075</v>
      </c>
      <c r="K10">
        <v>25261.881374254917</v>
      </c>
      <c r="L10" s="100">
        <f t="shared" si="3"/>
        <v>1588.112785857913</v>
      </c>
      <c r="M10">
        <v>2561.2584136734563</v>
      </c>
      <c r="N10" s="100">
        <f t="shared" si="4"/>
        <v>-34.51869409821893</v>
      </c>
      <c r="O10">
        <v>23358.954356617181</v>
      </c>
      <c r="P10" s="100">
        <f t="shared" si="5"/>
        <v>-314.81423177982288</v>
      </c>
    </row>
    <row r="11" spans="2:16" x14ac:dyDescent="0.25">
      <c r="B11" s="12" t="s">
        <v>26</v>
      </c>
      <c r="C11">
        <v>2975.7036080159683</v>
      </c>
      <c r="D11">
        <v>33852.416190022006</v>
      </c>
      <c r="E11">
        <v>2783.6073294666257</v>
      </c>
      <c r="F11" s="100">
        <f t="shared" si="0"/>
        <v>-192.09627854934251</v>
      </c>
      <c r="G11">
        <v>31667.076510193245</v>
      </c>
      <c r="H11" s="100">
        <f t="shared" si="1"/>
        <v>-2185.3396798287613</v>
      </c>
      <c r="I11">
        <v>3168.2087873822397</v>
      </c>
      <c r="J11" s="100">
        <f t="shared" si="2"/>
        <v>192.50517936627148</v>
      </c>
      <c r="K11">
        <v>36042.407637116114</v>
      </c>
      <c r="L11" s="100">
        <f t="shared" si="3"/>
        <v>2189.9914470941076</v>
      </c>
      <c r="M11">
        <v>2935.8892690398429</v>
      </c>
      <c r="N11" s="100">
        <f t="shared" si="4"/>
        <v>-39.814338976125327</v>
      </c>
      <c r="O11">
        <v>33399.477406159371</v>
      </c>
      <c r="P11" s="100">
        <f t="shared" si="5"/>
        <v>-452.93878386263532</v>
      </c>
    </row>
    <row r="12" spans="2:16" x14ac:dyDescent="0.25">
      <c r="B12" s="12" t="s">
        <v>27</v>
      </c>
      <c r="C12">
        <v>3103.5987227056617</v>
      </c>
      <c r="D12">
        <v>38007.172718436625</v>
      </c>
      <c r="E12">
        <v>2905.6830344559603</v>
      </c>
      <c r="F12" s="100">
        <f t="shared" si="0"/>
        <v>-197.91568824970136</v>
      </c>
      <c r="G12">
        <v>35583.465139243999</v>
      </c>
      <c r="H12" s="100">
        <f t="shared" si="1"/>
        <v>-2423.7075791926254</v>
      </c>
      <c r="I12">
        <v>3301.7745136627195</v>
      </c>
      <c r="J12" s="100">
        <f t="shared" si="2"/>
        <v>198.17579095705787</v>
      </c>
      <c r="K12">
        <v>40434.065557518472</v>
      </c>
      <c r="L12" s="100">
        <f t="shared" si="3"/>
        <v>2426.8928390818473</v>
      </c>
      <c r="M12">
        <v>3061.9885647816395</v>
      </c>
      <c r="N12" s="100">
        <f t="shared" si="4"/>
        <v>-41.610157924022133</v>
      </c>
      <c r="O12">
        <v>37497.607983959417</v>
      </c>
      <c r="P12" s="100">
        <f t="shared" si="5"/>
        <v>-509.56473447720782</v>
      </c>
    </row>
    <row r="13" spans="2:16" ht="15.75" thickBot="1" x14ac:dyDescent="0.3">
      <c r="B13" s="15" t="s">
        <v>28</v>
      </c>
      <c r="C13">
        <v>3487.6640265816245</v>
      </c>
      <c r="D13">
        <v>53276.37189544009</v>
      </c>
      <c r="E13">
        <v>3272.2182533716841</v>
      </c>
      <c r="F13" s="101">
        <f t="shared" si="0"/>
        <v>-215.4457732099404</v>
      </c>
      <c r="G13">
        <v>49985.295389976563</v>
      </c>
      <c r="H13" s="101">
        <f t="shared" si="1"/>
        <v>-3291.0765054635267</v>
      </c>
      <c r="I13">
        <v>3702.9481701242644</v>
      </c>
      <c r="J13" s="101">
        <f t="shared" si="2"/>
        <v>215.28414354263987</v>
      </c>
      <c r="K13">
        <v>56564.979400966084</v>
      </c>
      <c r="L13" s="101">
        <f t="shared" si="3"/>
        <v>3288.6075055259935</v>
      </c>
      <c r="M13">
        <v>3440.9522173434048</v>
      </c>
      <c r="N13" s="101">
        <f t="shared" si="4"/>
        <v>-46.711809238219757</v>
      </c>
      <c r="O13">
        <v>52562.818152328138</v>
      </c>
      <c r="P13" s="101">
        <f t="shared" si="5"/>
        <v>-713.55374311195192</v>
      </c>
    </row>
  </sheetData>
  <mergeCells count="4">
    <mergeCell ref="C3:D3"/>
    <mergeCell ref="E3:H3"/>
    <mergeCell ref="I3:L3"/>
    <mergeCell ref="M3:P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4174-A5D5-496D-9383-4B09C003D356}">
  <dimension ref="B1:P34"/>
  <sheetViews>
    <sheetView workbookViewId="0">
      <selection activeCell="B17" sqref="B17:B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6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6" ht="15.75" thickBot="1" x14ac:dyDescent="0.3">
      <c r="B3" s="86" t="s">
        <v>45</v>
      </c>
      <c r="C3" s="86"/>
    </row>
    <row r="4" spans="2:16" ht="15.75" thickBot="1" x14ac:dyDescent="0.3">
      <c r="B4" s="74" t="s">
        <v>18</v>
      </c>
      <c r="C4" s="75"/>
      <c r="D4" s="11" t="s">
        <v>35</v>
      </c>
      <c r="G4" s="77" t="s">
        <v>40</v>
      </c>
      <c r="H4" s="78"/>
      <c r="I4" s="78"/>
      <c r="J4" s="78"/>
      <c r="K4" s="78"/>
      <c r="L4" s="79"/>
    </row>
    <row r="5" spans="2:16" ht="15.75" customHeight="1" thickBot="1" x14ac:dyDescent="0.3">
      <c r="B5" s="12" t="s">
        <v>8</v>
      </c>
      <c r="C5" s="21">
        <v>94.7</v>
      </c>
      <c r="D5" s="13" t="s">
        <v>36</v>
      </c>
      <c r="G5" s="83" t="s">
        <v>41</v>
      </c>
      <c r="H5" s="84"/>
      <c r="I5" s="84"/>
      <c r="J5" s="84"/>
      <c r="K5" s="84"/>
      <c r="L5" s="85"/>
      <c r="N5" s="2"/>
      <c r="O5" s="2"/>
    </row>
    <row r="6" spans="2:16" ht="15.75" thickBot="1" x14ac:dyDescent="0.3">
      <c r="B6" s="12" t="s">
        <v>7</v>
      </c>
      <c r="C6" s="63">
        <v>16</v>
      </c>
      <c r="D6" s="13" t="s">
        <v>37</v>
      </c>
      <c r="E6" s="1" t="s">
        <v>49</v>
      </c>
      <c r="G6" s="8" t="s">
        <v>2</v>
      </c>
      <c r="H6" s="9" t="s">
        <v>0</v>
      </c>
      <c r="I6" s="9" t="s">
        <v>3</v>
      </c>
      <c r="J6" s="9" t="s">
        <v>4</v>
      </c>
      <c r="K6" s="9" t="s">
        <v>5</v>
      </c>
      <c r="L6" s="10" t="s">
        <v>6</v>
      </c>
      <c r="N6" s="3"/>
      <c r="O6" s="3"/>
    </row>
    <row r="7" spans="2:16" x14ac:dyDescent="0.25">
      <c r="B7" s="12" t="s">
        <v>10</v>
      </c>
      <c r="C7" s="22">
        <f>IF(C5&lt;97.4,_xlfn.FORECAST.LINEAR(C5,H8:J8,H7:J7),IF(AND(C5&gt;=97.4,(C5&lt;9329)),_xlfn.FORECAST.LINEAR(C5,J8:L8,J7:L7)))</f>
        <v>0.26752550022946719</v>
      </c>
      <c r="D7" s="14" t="s">
        <v>39</v>
      </c>
      <c r="G7" s="7" t="s">
        <v>8</v>
      </c>
      <c r="H7" s="24">
        <v>0.1</v>
      </c>
      <c r="I7" s="24">
        <v>6.4029999999999996</v>
      </c>
      <c r="J7" s="24">
        <v>97.4</v>
      </c>
      <c r="K7" s="24">
        <v>499</v>
      </c>
      <c r="L7" s="29">
        <v>9329</v>
      </c>
      <c r="N7" s="3"/>
      <c r="O7" s="3"/>
    </row>
    <row r="8" spans="2:16" x14ac:dyDescent="0.25">
      <c r="B8" s="12" t="s">
        <v>1</v>
      </c>
      <c r="C8" s="21">
        <f>C7/100</f>
        <v>2.6752550022946719E-3</v>
      </c>
      <c r="D8" s="14" t="s">
        <v>42</v>
      </c>
      <c r="G8" s="7" t="s">
        <v>10</v>
      </c>
      <c r="H8" s="24">
        <v>2.3E-2</v>
      </c>
      <c r="I8" s="24">
        <v>0.152</v>
      </c>
      <c r="J8" s="24">
        <v>0.26900000000000002</v>
      </c>
      <c r="K8" s="24">
        <v>0.65700000000000003</v>
      </c>
      <c r="L8" s="29">
        <v>7.03</v>
      </c>
    </row>
    <row r="9" spans="2:16" ht="15.75" thickBot="1" x14ac:dyDescent="0.3">
      <c r="B9" s="15" t="s">
        <v>9</v>
      </c>
      <c r="C9" s="61">
        <v>-8.3000000000000004E-2</v>
      </c>
      <c r="D9" s="16" t="s">
        <v>38</v>
      </c>
      <c r="G9" s="8" t="s">
        <v>7</v>
      </c>
      <c r="H9" s="30">
        <v>8</v>
      </c>
      <c r="I9" s="30">
        <v>23</v>
      </c>
      <c r="J9" s="30">
        <v>31</v>
      </c>
      <c r="K9" s="30">
        <v>41</v>
      </c>
      <c r="L9" s="31">
        <v>57</v>
      </c>
      <c r="O9" s="3"/>
    </row>
    <row r="11" spans="2:16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23">
        <v>1.3979999999999999</v>
      </c>
      <c r="L13" s="24">
        <v>0.27</v>
      </c>
      <c r="M13" s="24">
        <v>0.77600000000000002</v>
      </c>
      <c r="N13" s="24">
        <v>50.98</v>
      </c>
      <c r="O13" s="24">
        <v>50.3</v>
      </c>
      <c r="P13" s="25">
        <v>-5.7999999999999996E-3</v>
      </c>
    </row>
    <row r="14" spans="2:16" ht="15.75" thickBot="1" x14ac:dyDescent="0.3">
      <c r="K14" s="23">
        <v>1.3080000000000001</v>
      </c>
      <c r="L14" s="24">
        <v>0.372</v>
      </c>
      <c r="M14" s="24">
        <v>0.88500000000000001</v>
      </c>
      <c r="N14" s="24">
        <v>16.62</v>
      </c>
      <c r="O14" s="24">
        <v>15.32</v>
      </c>
      <c r="P14" s="25">
        <v>-2.1499999999999998E-2</v>
      </c>
    </row>
    <row r="15" spans="2:16" ht="15.75" thickBot="1" x14ac:dyDescent="0.3">
      <c r="B15" s="74" t="s">
        <v>19</v>
      </c>
      <c r="C15" s="76"/>
      <c r="D15" s="17"/>
      <c r="E15" s="17"/>
      <c r="K15" s="23">
        <v>1.2030000000000001</v>
      </c>
      <c r="L15" s="24">
        <v>0.40300000000000002</v>
      </c>
      <c r="M15" s="24">
        <v>0.91800000000000004</v>
      </c>
      <c r="N15" s="24">
        <v>13.62</v>
      </c>
      <c r="O15" s="24">
        <v>11.97</v>
      </c>
      <c r="P15" s="25">
        <v>-2.8899999999999999E-2</v>
      </c>
    </row>
    <row r="16" spans="2:16" ht="15.75" thickBot="1" x14ac:dyDescent="0.3">
      <c r="B16" s="15"/>
      <c r="C16" s="16" t="s">
        <v>34</v>
      </c>
      <c r="D16" s="18" t="s">
        <v>30</v>
      </c>
      <c r="E16" s="11" t="s">
        <v>31</v>
      </c>
      <c r="F16" s="72" t="s">
        <v>48</v>
      </c>
      <c r="K16" s="23">
        <v>1.1399999999999999</v>
      </c>
      <c r="L16" s="24">
        <v>0.44600000000000001</v>
      </c>
      <c r="M16" s="24">
        <v>0.94499999999999995</v>
      </c>
      <c r="N16" s="24">
        <v>11.79</v>
      </c>
      <c r="O16" s="24">
        <v>9.8190000000000008</v>
      </c>
      <c r="P16" s="25">
        <v>-3.7400000000000003E-2</v>
      </c>
    </row>
    <row r="17" spans="2:16" x14ac:dyDescent="0.25">
      <c r="B17" s="12" t="s">
        <v>20</v>
      </c>
      <c r="C17" s="32">
        <f t="shared" ref="C17:C25" si="0">($C$6^K13)*($C$8^L13)*(10^(M13*$C$9+N13-O13*($C$5^P13)))</f>
        <v>821.48192082119886</v>
      </c>
      <c r="D17" s="32">
        <f>10^(LOG10(C17)-1.6*F17)</f>
        <v>282.22664295417832</v>
      </c>
      <c r="E17" s="34">
        <f>10^(LOG10(C17)+1.6*F17)</f>
        <v>2391.1014891165</v>
      </c>
      <c r="F17" s="72">
        <v>0.28999999999999998</v>
      </c>
      <c r="K17" s="23">
        <v>1.105</v>
      </c>
      <c r="L17" s="24">
        <v>0.47599999999999998</v>
      </c>
      <c r="M17" s="24">
        <v>0.96099999999999997</v>
      </c>
      <c r="N17" s="24">
        <v>11.17</v>
      </c>
      <c r="O17" s="24">
        <v>8.9969999999999999</v>
      </c>
      <c r="P17" s="25">
        <v>-4.24E-2</v>
      </c>
    </row>
    <row r="18" spans="2:16" x14ac:dyDescent="0.25">
      <c r="B18" s="12" t="s">
        <v>21</v>
      </c>
      <c r="C18" s="32">
        <f t="shared" si="0"/>
        <v>1872.5563738610192</v>
      </c>
      <c r="D18" s="32">
        <f t="shared" ref="D18:D25" si="1">10^(LOG10(C18)-1.6*F18)</f>
        <v>718.51344824322257</v>
      </c>
      <c r="E18" s="34">
        <f t="shared" ref="E18:E25" si="2">10^(LOG10(C18)+1.6*F18)</f>
        <v>4880.1694413109608</v>
      </c>
      <c r="F18" s="72">
        <v>0.26</v>
      </c>
      <c r="K18" s="23">
        <v>1.071</v>
      </c>
      <c r="L18" s="24">
        <v>0.50700000000000001</v>
      </c>
      <c r="M18" s="24">
        <v>0.96899999999999997</v>
      </c>
      <c r="N18" s="24">
        <v>10.82</v>
      </c>
      <c r="O18" s="24">
        <v>8.4480000000000004</v>
      </c>
      <c r="P18" s="25">
        <v>-4.6699999999999998E-2</v>
      </c>
    </row>
    <row r="19" spans="2:16" x14ac:dyDescent="0.25">
      <c r="B19" s="12" t="s">
        <v>22</v>
      </c>
      <c r="C19" s="32">
        <f t="shared" si="0"/>
        <v>2888.7281254635277</v>
      </c>
      <c r="D19" s="32">
        <f t="shared" si="1"/>
        <v>1150.0233805265948</v>
      </c>
      <c r="E19" s="34">
        <f t="shared" si="2"/>
        <v>7256.1569826719397</v>
      </c>
      <c r="F19" s="72">
        <v>0.25</v>
      </c>
      <c r="K19" s="23">
        <v>1.034</v>
      </c>
      <c r="L19" s="24">
        <v>0.53100000000000003</v>
      </c>
      <c r="M19" s="24">
        <v>0.97499999999999998</v>
      </c>
      <c r="N19" s="24">
        <v>10.61</v>
      </c>
      <c r="O19" s="24">
        <v>8.0579999999999998</v>
      </c>
      <c r="P19" s="25">
        <v>-5.04E-2</v>
      </c>
    </row>
    <row r="20" spans="2:16" x14ac:dyDescent="0.25">
      <c r="B20" s="12" t="s">
        <v>23</v>
      </c>
      <c r="C20" s="32">
        <f t="shared" si="0"/>
        <v>4513.8917524944309</v>
      </c>
      <c r="D20" s="32">
        <f t="shared" si="1"/>
        <v>1732.0129707999545</v>
      </c>
      <c r="E20" s="34">
        <f t="shared" si="2"/>
        <v>11763.895015074093</v>
      </c>
      <c r="F20" s="72">
        <v>0.26</v>
      </c>
      <c r="K20" s="23">
        <v>1.0209999999999999</v>
      </c>
      <c r="L20" s="24">
        <v>0.54100000000000004</v>
      </c>
      <c r="M20" s="24">
        <v>0.97699999999999998</v>
      </c>
      <c r="N20" s="24">
        <v>10.56</v>
      </c>
      <c r="O20" s="24">
        <v>7.9429999999999996</v>
      </c>
      <c r="P20" s="25">
        <v>-5.16E-2</v>
      </c>
    </row>
    <row r="21" spans="2:16" x14ac:dyDescent="0.25">
      <c r="B21" s="12" t="s">
        <v>24</v>
      </c>
      <c r="C21" s="32">
        <f t="shared" si="0"/>
        <v>5997.665139682771</v>
      </c>
      <c r="D21" s="32">
        <f t="shared" si="1"/>
        <v>2137.8745369509984</v>
      </c>
      <c r="E21" s="34">
        <f t="shared" si="2"/>
        <v>16826.051532036421</v>
      </c>
      <c r="F21" s="72">
        <v>0.28000000000000003</v>
      </c>
      <c r="K21" s="26">
        <v>0.98799999999999999</v>
      </c>
      <c r="L21" s="27">
        <v>0.56899999999999995</v>
      </c>
      <c r="M21" s="27">
        <v>0.97599999999999998</v>
      </c>
      <c r="N21" s="27">
        <v>10.4</v>
      </c>
      <c r="O21" s="27">
        <v>7.6050000000000004</v>
      </c>
      <c r="P21" s="28">
        <v>-5.5399999999999998E-2</v>
      </c>
    </row>
    <row r="22" spans="2:16" x14ac:dyDescent="0.25">
      <c r="B22" s="12" t="s">
        <v>25</v>
      </c>
      <c r="C22" s="32">
        <f t="shared" si="0"/>
        <v>7839.1215423952353</v>
      </c>
      <c r="D22" s="32">
        <f t="shared" si="1"/>
        <v>2595.7771077716752</v>
      </c>
      <c r="E22" s="34">
        <f t="shared" si="2"/>
        <v>23673.768588397004</v>
      </c>
      <c r="F22" s="72">
        <v>0.3</v>
      </c>
    </row>
    <row r="23" spans="2:16" x14ac:dyDescent="0.25">
      <c r="B23" s="12" t="s">
        <v>26</v>
      </c>
      <c r="C23" s="32">
        <f t="shared" si="0"/>
        <v>10036.670613141911</v>
      </c>
      <c r="D23" s="32">
        <f t="shared" si="1"/>
        <v>2975.7036080159683</v>
      </c>
      <c r="E23" s="34">
        <f t="shared" si="2"/>
        <v>33852.416190022006</v>
      </c>
      <c r="F23" s="72">
        <v>0.33</v>
      </c>
    </row>
    <row r="24" spans="2:16" x14ac:dyDescent="0.25">
      <c r="B24" s="12" t="s">
        <v>27</v>
      </c>
      <c r="C24" s="32">
        <f t="shared" si="0"/>
        <v>10860.893734062274</v>
      </c>
      <c r="D24" s="32">
        <f t="shared" si="1"/>
        <v>3103.5987227056617</v>
      </c>
      <c r="E24" s="34">
        <f t="shared" si="2"/>
        <v>38007.172718436625</v>
      </c>
      <c r="F24" s="72">
        <v>0.34</v>
      </c>
    </row>
    <row r="25" spans="2:16" ht="15.75" thickBot="1" x14ac:dyDescent="0.3">
      <c r="B25" s="15" t="s">
        <v>28</v>
      </c>
      <c r="C25" s="33">
        <f t="shared" si="0"/>
        <v>13631.217323720959</v>
      </c>
      <c r="D25" s="32">
        <f t="shared" si="1"/>
        <v>3487.6640265816245</v>
      </c>
      <c r="E25" s="34">
        <f t="shared" si="2"/>
        <v>53276.37189544009</v>
      </c>
      <c r="F25" s="72">
        <v>0.37</v>
      </c>
    </row>
    <row r="26" spans="2:16" x14ac:dyDescent="0.25">
      <c r="D26" s="35"/>
      <c r="E26" s="35"/>
    </row>
    <row r="28" spans="2:16" ht="15.75" thickBot="1" x14ac:dyDescent="0.3">
      <c r="F28" s="20" t="s">
        <v>43</v>
      </c>
    </row>
    <row r="29" spans="2:16" ht="15.75" thickBot="1" x14ac:dyDescent="0.3">
      <c r="B29" s="19" t="s">
        <v>32</v>
      </c>
      <c r="C29" s="18" t="s">
        <v>34</v>
      </c>
      <c r="D29" s="18" t="s">
        <v>46</v>
      </c>
      <c r="E29" s="11" t="s">
        <v>47</v>
      </c>
      <c r="F29" s="11" t="s">
        <v>33</v>
      </c>
    </row>
    <row r="30" spans="2:16" x14ac:dyDescent="0.25">
      <c r="B30" s="12">
        <v>10</v>
      </c>
      <c r="C30" s="70">
        <f t="shared" ref="C30:E33" si="3">C19</f>
        <v>2888.7281254635277</v>
      </c>
      <c r="D30" s="70">
        <f t="shared" si="3"/>
        <v>1150.0233805265948</v>
      </c>
      <c r="E30" s="34">
        <f t="shared" si="3"/>
        <v>7256.1569826719397</v>
      </c>
      <c r="F30" s="67">
        <v>29420</v>
      </c>
    </row>
    <row r="31" spans="2:16" x14ac:dyDescent="0.25">
      <c r="B31" s="12">
        <v>25</v>
      </c>
      <c r="C31" s="70">
        <f t="shared" si="3"/>
        <v>4513.8917524944309</v>
      </c>
      <c r="D31" s="70">
        <f t="shared" si="3"/>
        <v>1732.0129707999545</v>
      </c>
      <c r="E31" s="34">
        <f t="shared" si="3"/>
        <v>11763.895015074093</v>
      </c>
      <c r="F31" s="67">
        <v>51000</v>
      </c>
    </row>
    <row r="32" spans="2:16" x14ac:dyDescent="0.25">
      <c r="B32" s="12">
        <v>50</v>
      </c>
      <c r="C32" s="70">
        <f t="shared" si="3"/>
        <v>5997.665139682771</v>
      </c>
      <c r="D32" s="70">
        <f t="shared" si="3"/>
        <v>2137.8745369509984</v>
      </c>
      <c r="E32" s="34">
        <f t="shared" si="3"/>
        <v>16826.051532036421</v>
      </c>
      <c r="F32" s="67">
        <v>68310</v>
      </c>
    </row>
    <row r="33" spans="2:6" x14ac:dyDescent="0.25">
      <c r="B33" s="12">
        <v>100</v>
      </c>
      <c r="C33" s="70">
        <f t="shared" si="3"/>
        <v>7839.1215423952353</v>
      </c>
      <c r="D33" s="70">
        <f t="shared" si="3"/>
        <v>2595.7771077716752</v>
      </c>
      <c r="E33" s="34">
        <f t="shared" si="3"/>
        <v>23673.768588397004</v>
      </c>
      <c r="F33" s="67">
        <v>85530</v>
      </c>
    </row>
    <row r="34" spans="2:6" ht="15.75" thickBot="1" x14ac:dyDescent="0.3">
      <c r="B34" s="15">
        <v>500</v>
      </c>
      <c r="C34" s="71">
        <f>C25</f>
        <v>13631.217323720959</v>
      </c>
      <c r="D34" s="71">
        <f>D25</f>
        <v>3487.6640265816245</v>
      </c>
      <c r="E34" s="69">
        <f>E25</f>
        <v>53276.37189544009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F87F-38EB-4208-98A0-A2A828A4096B}">
  <dimension ref="B1:P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6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6" ht="15.75" thickBot="1" x14ac:dyDescent="0.3">
      <c r="B3" s="86" t="s">
        <v>45</v>
      </c>
      <c r="C3" s="86"/>
    </row>
    <row r="4" spans="2:16" ht="15.75" thickBot="1" x14ac:dyDescent="0.3">
      <c r="B4" s="74" t="s">
        <v>18</v>
      </c>
      <c r="C4" s="75"/>
      <c r="D4" s="11" t="s">
        <v>35</v>
      </c>
      <c r="G4" s="77" t="s">
        <v>40</v>
      </c>
      <c r="H4" s="78"/>
      <c r="I4" s="78"/>
      <c r="J4" s="78"/>
      <c r="K4" s="78"/>
      <c r="L4" s="79"/>
    </row>
    <row r="5" spans="2:16" ht="15.75" customHeight="1" thickBot="1" x14ac:dyDescent="0.3">
      <c r="B5" s="12" t="s">
        <v>8</v>
      </c>
      <c r="C5" s="21">
        <v>94.7</v>
      </c>
      <c r="D5" s="13" t="s">
        <v>36</v>
      </c>
      <c r="G5" s="83" t="s">
        <v>41</v>
      </c>
      <c r="H5" s="84"/>
      <c r="I5" s="84"/>
      <c r="J5" s="84"/>
      <c r="K5" s="84"/>
      <c r="L5" s="85"/>
      <c r="N5" s="2"/>
      <c r="O5" s="2"/>
    </row>
    <row r="6" spans="2:16" ht="15.75" thickBot="1" x14ac:dyDescent="0.3">
      <c r="B6" s="12" t="s">
        <v>7</v>
      </c>
      <c r="C6" s="63">
        <v>17</v>
      </c>
      <c r="D6" s="13" t="s">
        <v>37</v>
      </c>
      <c r="E6" s="1" t="s">
        <v>49</v>
      </c>
      <c r="G6" s="8" t="s">
        <v>2</v>
      </c>
      <c r="H6" s="9" t="s">
        <v>0</v>
      </c>
      <c r="I6" s="9" t="s">
        <v>3</v>
      </c>
      <c r="J6" s="9" t="s">
        <v>4</v>
      </c>
      <c r="K6" s="9" t="s">
        <v>5</v>
      </c>
      <c r="L6" s="10" t="s">
        <v>6</v>
      </c>
      <c r="N6" s="3"/>
      <c r="O6" s="3"/>
    </row>
    <row r="7" spans="2:16" x14ac:dyDescent="0.25">
      <c r="B7" s="12" t="s">
        <v>10</v>
      </c>
      <c r="C7" s="22">
        <f>IF(C5&lt;97.4,_xlfn.FORECAST.LINEAR(C5,H8:J8,H7:J7),IF(AND(C5&gt;=97.4,(C5&lt;9329)),_xlfn.FORECAST.LINEAR(C5,J8:L8,J7:L7)))</f>
        <v>0.26752550022946719</v>
      </c>
      <c r="D7" s="14" t="s">
        <v>39</v>
      </c>
      <c r="G7" s="7" t="s">
        <v>8</v>
      </c>
      <c r="H7" s="24">
        <v>0.1</v>
      </c>
      <c r="I7" s="24">
        <v>6.4029999999999996</v>
      </c>
      <c r="J7" s="24">
        <v>97.4</v>
      </c>
      <c r="K7" s="24">
        <v>499</v>
      </c>
      <c r="L7" s="29">
        <v>9329</v>
      </c>
      <c r="N7" s="3"/>
      <c r="O7" s="3"/>
    </row>
    <row r="8" spans="2:16" x14ac:dyDescent="0.25">
      <c r="B8" s="12" t="s">
        <v>1</v>
      </c>
      <c r="C8" s="21">
        <f>C7/100</f>
        <v>2.6752550022946719E-3</v>
      </c>
      <c r="D8" s="14" t="s">
        <v>42</v>
      </c>
      <c r="G8" s="7" t="s">
        <v>10</v>
      </c>
      <c r="H8" s="24">
        <v>2.3E-2</v>
      </c>
      <c r="I8" s="24">
        <v>0.152</v>
      </c>
      <c r="J8" s="24">
        <v>0.26900000000000002</v>
      </c>
      <c r="K8" s="24">
        <v>0.65700000000000003</v>
      </c>
      <c r="L8" s="29">
        <v>7.03</v>
      </c>
    </row>
    <row r="9" spans="2:16" ht="15.75" thickBot="1" x14ac:dyDescent="0.3">
      <c r="B9" s="15" t="s">
        <v>9</v>
      </c>
      <c r="C9" s="61">
        <v>-8.3000000000000004E-2</v>
      </c>
      <c r="D9" s="16" t="s">
        <v>38</v>
      </c>
      <c r="G9" s="8" t="s">
        <v>7</v>
      </c>
      <c r="H9" s="30">
        <v>8</v>
      </c>
      <c r="I9" s="30">
        <v>23</v>
      </c>
      <c r="J9" s="30">
        <v>31</v>
      </c>
      <c r="K9" s="30">
        <v>41</v>
      </c>
      <c r="L9" s="31">
        <v>57</v>
      </c>
      <c r="O9" s="3"/>
    </row>
    <row r="11" spans="2:16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23">
        <v>1.3979999999999999</v>
      </c>
      <c r="L13" s="24">
        <v>0.27</v>
      </c>
      <c r="M13" s="24">
        <v>0.77600000000000002</v>
      </c>
      <c r="N13" s="24">
        <v>50.98</v>
      </c>
      <c r="O13" s="24">
        <v>50.3</v>
      </c>
      <c r="P13" s="25">
        <v>-5.7999999999999996E-3</v>
      </c>
    </row>
    <row r="14" spans="2:16" ht="15.75" thickBot="1" x14ac:dyDescent="0.3">
      <c r="K14" s="23">
        <v>1.3080000000000001</v>
      </c>
      <c r="L14" s="24">
        <v>0.372</v>
      </c>
      <c r="M14" s="24">
        <v>0.88500000000000001</v>
      </c>
      <c r="N14" s="24">
        <v>16.62</v>
      </c>
      <c r="O14" s="24">
        <v>15.32</v>
      </c>
      <c r="P14" s="25">
        <v>-2.1499999999999998E-2</v>
      </c>
    </row>
    <row r="15" spans="2:16" ht="15.75" thickBot="1" x14ac:dyDescent="0.3">
      <c r="B15" s="74" t="s">
        <v>19</v>
      </c>
      <c r="C15" s="76"/>
      <c r="D15" s="17"/>
      <c r="E15" s="17"/>
      <c r="K15" s="23">
        <v>1.2030000000000001</v>
      </c>
      <c r="L15" s="24">
        <v>0.40300000000000002</v>
      </c>
      <c r="M15" s="24">
        <v>0.91800000000000004</v>
      </c>
      <c r="N15" s="24">
        <v>13.62</v>
      </c>
      <c r="O15" s="24">
        <v>11.97</v>
      </c>
      <c r="P15" s="25">
        <v>-2.8899999999999999E-2</v>
      </c>
    </row>
    <row r="16" spans="2:16" ht="15.75" thickBot="1" x14ac:dyDescent="0.3">
      <c r="B16" s="15"/>
      <c r="C16" s="16" t="s">
        <v>34</v>
      </c>
      <c r="D16" s="18" t="s">
        <v>30</v>
      </c>
      <c r="E16" s="11" t="s">
        <v>31</v>
      </c>
      <c r="F16" s="72" t="s">
        <v>48</v>
      </c>
      <c r="K16" s="23">
        <v>1.1399999999999999</v>
      </c>
      <c r="L16" s="24">
        <v>0.44600000000000001</v>
      </c>
      <c r="M16" s="24">
        <v>0.94499999999999995</v>
      </c>
      <c r="N16" s="24">
        <v>11.79</v>
      </c>
      <c r="O16" s="24">
        <v>9.8190000000000008</v>
      </c>
      <c r="P16" s="25">
        <v>-3.7400000000000003E-2</v>
      </c>
    </row>
    <row r="17" spans="2:16" x14ac:dyDescent="0.25">
      <c r="B17" s="12" t="s">
        <v>20</v>
      </c>
      <c r="C17" s="32">
        <f t="shared" ref="C17:C25" si="0">($C$6^K13)*($C$8^L13)*(10^(M13*$C$9+N13-O13*($C$5^P13)))</f>
        <v>894.14070507214717</v>
      </c>
      <c r="D17" s="32">
        <f>10^(LOG10(C17)-1.6*F17)</f>
        <v>307.18914576833413</v>
      </c>
      <c r="E17" s="34">
        <f>10^(LOG10(C17)+1.6*F17)</f>
        <v>2602.5906562136433</v>
      </c>
      <c r="F17" s="72">
        <v>0.28999999999999998</v>
      </c>
      <c r="K17" s="23">
        <v>1.105</v>
      </c>
      <c r="L17" s="24">
        <v>0.47599999999999998</v>
      </c>
      <c r="M17" s="24">
        <v>0.96099999999999997</v>
      </c>
      <c r="N17" s="24">
        <v>11.17</v>
      </c>
      <c r="O17" s="24">
        <v>8.9969999999999999</v>
      </c>
      <c r="P17" s="25">
        <v>-4.24E-2</v>
      </c>
    </row>
    <row r="18" spans="2:16" x14ac:dyDescent="0.25">
      <c r="B18" s="12" t="s">
        <v>21</v>
      </c>
      <c r="C18" s="32">
        <f t="shared" si="0"/>
        <v>2027.0905684297038</v>
      </c>
      <c r="D18" s="32">
        <f t="shared" ref="D18:D25" si="1">10^(LOG10(C18)-1.6*F18)</f>
        <v>777.80933837554005</v>
      </c>
      <c r="E18" s="34">
        <f t="shared" ref="E18:E25" si="2">10^(LOG10(C18)+1.6*F18)</f>
        <v>5282.9092810823504</v>
      </c>
      <c r="F18" s="72">
        <v>0.26</v>
      </c>
      <c r="K18" s="23">
        <v>1.071</v>
      </c>
      <c r="L18" s="24">
        <v>0.50700000000000001</v>
      </c>
      <c r="M18" s="24">
        <v>0.96899999999999997</v>
      </c>
      <c r="N18" s="24">
        <v>10.82</v>
      </c>
      <c r="O18" s="24">
        <v>8.4480000000000004</v>
      </c>
      <c r="P18" s="25">
        <v>-4.6699999999999998E-2</v>
      </c>
    </row>
    <row r="19" spans="2:16" x14ac:dyDescent="0.25">
      <c r="B19" s="12" t="s">
        <v>22</v>
      </c>
      <c r="C19" s="32">
        <f t="shared" si="0"/>
        <v>3107.2799529794079</v>
      </c>
      <c r="D19" s="32">
        <f t="shared" si="1"/>
        <v>1237.0304301982371</v>
      </c>
      <c r="E19" s="34">
        <f t="shared" si="2"/>
        <v>7805.1343527907102</v>
      </c>
      <c r="F19" s="72">
        <v>0.25</v>
      </c>
      <c r="K19" s="23">
        <v>1.034</v>
      </c>
      <c r="L19" s="24">
        <v>0.53100000000000003</v>
      </c>
      <c r="M19" s="24">
        <v>0.97499999999999998</v>
      </c>
      <c r="N19" s="24">
        <v>10.61</v>
      </c>
      <c r="O19" s="24">
        <v>8.0579999999999998</v>
      </c>
      <c r="P19" s="25">
        <v>-5.04E-2</v>
      </c>
    </row>
    <row r="20" spans="2:16" x14ac:dyDescent="0.25">
      <c r="B20" s="12" t="s">
        <v>23</v>
      </c>
      <c r="C20" s="32">
        <f t="shared" si="0"/>
        <v>4836.8891021250129</v>
      </c>
      <c r="D20" s="32">
        <f t="shared" si="1"/>
        <v>1855.9493941280125</v>
      </c>
      <c r="E20" s="34">
        <f t="shared" si="2"/>
        <v>12605.675704454108</v>
      </c>
      <c r="F20" s="72">
        <v>0.26</v>
      </c>
      <c r="K20" s="23">
        <v>1.0209999999999999</v>
      </c>
      <c r="L20" s="24">
        <v>0.54100000000000004</v>
      </c>
      <c r="M20" s="24">
        <v>0.97699999999999998</v>
      </c>
      <c r="N20" s="24">
        <v>10.56</v>
      </c>
      <c r="O20" s="24">
        <v>7.9429999999999996</v>
      </c>
      <c r="P20" s="25">
        <v>-5.16E-2</v>
      </c>
    </row>
    <row r="21" spans="2:16" x14ac:dyDescent="0.25">
      <c r="B21" s="12" t="s">
        <v>24</v>
      </c>
      <c r="C21" s="32">
        <f t="shared" si="0"/>
        <v>6413.2134092490278</v>
      </c>
      <c r="D21" s="32">
        <f t="shared" si="1"/>
        <v>2285.9971886312069</v>
      </c>
      <c r="E21" s="34">
        <f t="shared" si="2"/>
        <v>17991.844625670223</v>
      </c>
      <c r="F21" s="72">
        <v>0.28000000000000003</v>
      </c>
      <c r="K21" s="26">
        <v>0.98799999999999999</v>
      </c>
      <c r="L21" s="27">
        <v>0.56899999999999995</v>
      </c>
      <c r="M21" s="27">
        <v>0.97599999999999998</v>
      </c>
      <c r="N21" s="27">
        <v>10.4</v>
      </c>
      <c r="O21" s="27">
        <v>7.6050000000000004</v>
      </c>
      <c r="P21" s="28">
        <v>-5.5399999999999998E-2</v>
      </c>
    </row>
    <row r="22" spans="2:16" x14ac:dyDescent="0.25">
      <c r="B22" s="12" t="s">
        <v>25</v>
      </c>
      <c r="C22" s="32">
        <f t="shared" si="0"/>
        <v>8364.9951102172035</v>
      </c>
      <c r="D22" s="32">
        <f t="shared" si="1"/>
        <v>2769.910212042616</v>
      </c>
      <c r="E22" s="34">
        <f t="shared" si="2"/>
        <v>25261.881374254917</v>
      </c>
      <c r="F22" s="72">
        <v>0.3</v>
      </c>
    </row>
    <row r="23" spans="2:16" x14ac:dyDescent="0.25">
      <c r="B23" s="12" t="s">
        <v>26</v>
      </c>
      <c r="C23" s="32">
        <f t="shared" si="0"/>
        <v>10685.966151655339</v>
      </c>
      <c r="D23" s="32">
        <f t="shared" si="1"/>
        <v>3168.2087873822397</v>
      </c>
      <c r="E23" s="34">
        <f t="shared" si="2"/>
        <v>36042.407637116114</v>
      </c>
      <c r="F23" s="72">
        <v>0.33</v>
      </c>
    </row>
    <row r="24" spans="2:16" x14ac:dyDescent="0.25">
      <c r="B24" s="12" t="s">
        <v>27</v>
      </c>
      <c r="C24" s="32">
        <f t="shared" si="0"/>
        <v>11554.40033673673</v>
      </c>
      <c r="D24" s="32">
        <f t="shared" si="1"/>
        <v>3301.7745136627195</v>
      </c>
      <c r="E24" s="34">
        <f t="shared" si="2"/>
        <v>40434.065557518472</v>
      </c>
      <c r="F24" s="72">
        <v>0.34</v>
      </c>
    </row>
    <row r="25" spans="2:16" ht="15.75" thickBot="1" x14ac:dyDescent="0.3">
      <c r="B25" s="15" t="s">
        <v>28</v>
      </c>
      <c r="C25" s="33">
        <f t="shared" si="0"/>
        <v>14472.63579884203</v>
      </c>
      <c r="D25" s="32">
        <f t="shared" si="1"/>
        <v>3702.9481701242644</v>
      </c>
      <c r="E25" s="34">
        <f t="shared" si="2"/>
        <v>56564.979400966084</v>
      </c>
      <c r="F25" s="72">
        <v>0.37</v>
      </c>
    </row>
    <row r="26" spans="2:16" x14ac:dyDescent="0.25">
      <c r="D26" s="35"/>
      <c r="E26" s="35"/>
    </row>
    <row r="28" spans="2:16" ht="15.75" thickBot="1" x14ac:dyDescent="0.3">
      <c r="F28" s="20" t="s">
        <v>43</v>
      </c>
    </row>
    <row r="29" spans="2:16" ht="15.75" thickBot="1" x14ac:dyDescent="0.3">
      <c r="B29" s="19" t="s">
        <v>32</v>
      </c>
      <c r="C29" s="18" t="s">
        <v>34</v>
      </c>
      <c r="D29" s="18" t="s">
        <v>46</v>
      </c>
      <c r="E29" s="11" t="s">
        <v>47</v>
      </c>
      <c r="F29" s="11" t="s">
        <v>33</v>
      </c>
    </row>
    <row r="30" spans="2:16" x14ac:dyDescent="0.25">
      <c r="B30" s="12">
        <v>10</v>
      </c>
      <c r="C30" s="70">
        <f t="shared" ref="C30:E33" si="3">C19</f>
        <v>3107.2799529794079</v>
      </c>
      <c r="D30" s="70">
        <f t="shared" si="3"/>
        <v>1237.0304301982371</v>
      </c>
      <c r="E30" s="34">
        <f t="shared" si="3"/>
        <v>7805.1343527907102</v>
      </c>
      <c r="F30" s="67">
        <v>29420</v>
      </c>
    </row>
    <row r="31" spans="2:16" x14ac:dyDescent="0.25">
      <c r="B31" s="12">
        <v>25</v>
      </c>
      <c r="C31" s="70">
        <f t="shared" si="3"/>
        <v>4836.8891021250129</v>
      </c>
      <c r="D31" s="70">
        <f t="shared" si="3"/>
        <v>1855.9493941280125</v>
      </c>
      <c r="E31" s="34">
        <f t="shared" si="3"/>
        <v>12605.675704454108</v>
      </c>
      <c r="F31" s="67">
        <v>51000</v>
      </c>
    </row>
    <row r="32" spans="2:16" x14ac:dyDescent="0.25">
      <c r="B32" s="12">
        <v>50</v>
      </c>
      <c r="C32" s="70">
        <f t="shared" si="3"/>
        <v>6413.2134092490278</v>
      </c>
      <c r="D32" s="70">
        <f t="shared" si="3"/>
        <v>2285.9971886312069</v>
      </c>
      <c r="E32" s="34">
        <f t="shared" si="3"/>
        <v>17991.844625670223</v>
      </c>
      <c r="F32" s="67">
        <v>68310</v>
      </c>
    </row>
    <row r="33" spans="2:6" x14ac:dyDescent="0.25">
      <c r="B33" s="12">
        <v>100</v>
      </c>
      <c r="C33" s="70">
        <f t="shared" si="3"/>
        <v>8364.9951102172035</v>
      </c>
      <c r="D33" s="70">
        <f t="shared" si="3"/>
        <v>2769.910212042616</v>
      </c>
      <c r="E33" s="34">
        <f t="shared" si="3"/>
        <v>25261.881374254917</v>
      </c>
      <c r="F33" s="67">
        <v>85530</v>
      </c>
    </row>
    <row r="34" spans="2:6" ht="15.75" thickBot="1" x14ac:dyDescent="0.3">
      <c r="B34" s="15">
        <v>500</v>
      </c>
      <c r="C34" s="71">
        <f>C25</f>
        <v>14472.63579884203</v>
      </c>
      <c r="D34" s="71">
        <f>D25</f>
        <v>3702.9481701242644</v>
      </c>
      <c r="E34" s="69">
        <f>E25</f>
        <v>56564.979400966084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CD09-ECD4-4B1B-A16E-E37564C137CC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407.2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19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0.5412356727637182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5.4123567276371824E-3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-0.06</v>
      </c>
      <c r="D9" s="46" t="s">
        <v>38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3404.9131649250448</v>
      </c>
      <c r="D17" s="66">
        <f>10^(LOG10(C17)-1.6*F17)</f>
        <v>1169.7849797189167</v>
      </c>
      <c r="E17" s="34">
        <f>10^(LOG10(C17)+1.6*F17)</f>
        <v>9910.739034677681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 t="shared" ref="C18:C25" si="0">($C$6^K14)*($C$8^L14)*(10^(M14*$C$9+N14-O14*($C$5^P14)))</f>
        <v>8573.1777833457181</v>
      </c>
      <c r="D18" s="66">
        <f t="shared" ref="D18:D25" si="1">10^(LOG10(C18)-1.6*F18)</f>
        <v>3289.5904323631862</v>
      </c>
      <c r="E18" s="34">
        <f t="shared" ref="E18:E25" si="2">10^(LOG10(C18)+1.6*F18)</f>
        <v>22343.017714838163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si="0"/>
        <v>13431.686897069927</v>
      </c>
      <c r="D19" s="66">
        <f t="shared" si="1"/>
        <v>5347.2508663529952</v>
      </c>
      <c r="E19" s="34">
        <f t="shared" si="2"/>
        <v>33738.872069035031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0"/>
        <v>21755.171109692645</v>
      </c>
      <c r="D20" s="66">
        <f t="shared" si="1"/>
        <v>8347.6167817133755</v>
      </c>
      <c r="E20" s="34">
        <f t="shared" si="2"/>
        <v>56697.316418358991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0"/>
        <v>29723.374748075617</v>
      </c>
      <c r="D21" s="66">
        <f t="shared" si="1"/>
        <v>10594.930618204555</v>
      </c>
      <c r="E21" s="34">
        <f t="shared" si="2"/>
        <v>83386.955351696073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39941.189801267494</v>
      </c>
      <c r="D22" s="66">
        <f t="shared" si="1"/>
        <v>13225.770972242744</v>
      </c>
      <c r="E22" s="34">
        <f t="shared" si="2"/>
        <v>120620.46485524107</v>
      </c>
      <c r="F22" s="72">
        <v>0.3</v>
      </c>
    </row>
    <row r="23" spans="2:23" x14ac:dyDescent="0.25">
      <c r="B23" s="37" t="s">
        <v>26</v>
      </c>
      <c r="C23" s="66">
        <f t="shared" si="0"/>
        <v>52209.297343883431</v>
      </c>
      <c r="D23" s="66">
        <f t="shared" si="1"/>
        <v>15479.176359015562</v>
      </c>
      <c r="E23" s="34">
        <f t="shared" si="2"/>
        <v>176095.33388089144</v>
      </c>
      <c r="F23" s="72">
        <v>0.33</v>
      </c>
    </row>
    <row r="24" spans="2:23" x14ac:dyDescent="0.25">
      <c r="B24" s="37" t="s">
        <v>27</v>
      </c>
      <c r="C24" s="66">
        <f t="shared" si="0"/>
        <v>56943.871265671631</v>
      </c>
      <c r="D24" s="66">
        <f t="shared" si="1"/>
        <v>16272.226803194357</v>
      </c>
      <c r="E24" s="34">
        <f t="shared" si="2"/>
        <v>199272.32541306777</v>
      </c>
      <c r="F24" s="72">
        <v>0.34</v>
      </c>
    </row>
    <row r="25" spans="2:23" ht="15.75" thickBot="1" x14ac:dyDescent="0.3">
      <c r="B25" s="45" t="s">
        <v>28</v>
      </c>
      <c r="C25" s="33">
        <f t="shared" si="0"/>
        <v>73054.553424305836</v>
      </c>
      <c r="D25" s="66">
        <f t="shared" si="1"/>
        <v>18691.634936562368</v>
      </c>
      <c r="E25" s="34">
        <f t="shared" si="2"/>
        <v>285527.07102069585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12">
        <v>10</v>
      </c>
      <c r="C30" s="70">
        <f t="shared" ref="C30:E33" si="3">C19</f>
        <v>13431.686897069927</v>
      </c>
      <c r="D30" s="70">
        <f t="shared" si="3"/>
        <v>5347.2508663529952</v>
      </c>
      <c r="E30" s="34">
        <f t="shared" si="3"/>
        <v>33738.872069035031</v>
      </c>
      <c r="F30" s="67">
        <v>29420</v>
      </c>
    </row>
    <row r="31" spans="2:23" x14ac:dyDescent="0.25">
      <c r="B31" s="12">
        <v>25</v>
      </c>
      <c r="C31" s="70">
        <f t="shared" si="3"/>
        <v>21755.171109692645</v>
      </c>
      <c r="D31" s="70">
        <f t="shared" si="3"/>
        <v>8347.6167817133755</v>
      </c>
      <c r="E31" s="34">
        <f t="shared" si="3"/>
        <v>56697.316418358991</v>
      </c>
      <c r="F31" s="67">
        <v>51000</v>
      </c>
    </row>
    <row r="32" spans="2:23" x14ac:dyDescent="0.25">
      <c r="B32" s="12">
        <v>50</v>
      </c>
      <c r="C32" s="70">
        <f t="shared" si="3"/>
        <v>29723.374748075617</v>
      </c>
      <c r="D32" s="70">
        <f t="shared" si="3"/>
        <v>10594.930618204555</v>
      </c>
      <c r="E32" s="34">
        <f t="shared" si="3"/>
        <v>83386.955351696073</v>
      </c>
      <c r="F32" s="67">
        <v>68310</v>
      </c>
    </row>
    <row r="33" spans="2:6" x14ac:dyDescent="0.25">
      <c r="B33" s="12">
        <v>100</v>
      </c>
      <c r="C33" s="70">
        <f t="shared" si="3"/>
        <v>39941.189801267494</v>
      </c>
      <c r="D33" s="70">
        <f t="shared" si="3"/>
        <v>13225.770972242744</v>
      </c>
      <c r="E33" s="34">
        <f t="shared" si="3"/>
        <v>120620.46485524107</v>
      </c>
      <c r="F33" s="67">
        <v>85530</v>
      </c>
    </row>
    <row r="34" spans="2:6" ht="15.75" thickBot="1" x14ac:dyDescent="0.3">
      <c r="B34" s="15">
        <v>500</v>
      </c>
      <c r="C34" s="71">
        <f>C25</f>
        <v>73054.553424305836</v>
      </c>
      <c r="D34" s="71">
        <f>D25</f>
        <v>18691.634936562368</v>
      </c>
      <c r="E34" s="69">
        <f>E25</f>
        <v>285527.07102069585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48C-9A61-4A71-9C0F-8D10E991727A}">
  <dimension ref="B1:W34"/>
  <sheetViews>
    <sheetView workbookViewId="0">
      <selection activeCell="B17" sqref="B17:B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407.2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20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0.5412356727637182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5.4123567276371824E-3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-0.06</v>
      </c>
      <c r="D9" s="46" t="s">
        <v>38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3658.0399186430536</v>
      </c>
      <c r="D17" s="66">
        <f>10^(LOG10(C17)-1.6*F17)</f>
        <v>1256.7486877848326</v>
      </c>
      <c r="E17" s="34">
        <f>10^(LOG10(C17)+1.6*F17)</f>
        <v>10647.519409765329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 t="shared" ref="C18:C25" si="0">($C$6^K14)*($C$8^L14)*(10^(M14*$C$9+N14-O14*($C$5^P14)))</f>
        <v>9168.1002632317068</v>
      </c>
      <c r="D18" s="66">
        <f t="shared" ref="D18:D25" si="1">10^(LOG10(C18)-1.6*F18)</f>
        <v>3517.8664984016764</v>
      </c>
      <c r="E18" s="34">
        <f t="shared" ref="E18:E25" si="2">10^(LOG10(C18)+1.6*F18)</f>
        <v>23893.477047767152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si="0"/>
        <v>14286.605820602339</v>
      </c>
      <c r="D19" s="66">
        <f t="shared" si="1"/>
        <v>5687.6002200531202</v>
      </c>
      <c r="E19" s="34">
        <f t="shared" si="2"/>
        <v>35886.331313096838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0"/>
        <v>23065.219580719968</v>
      </c>
      <c r="D20" s="66">
        <f t="shared" si="1"/>
        <v>8850.2918719926402</v>
      </c>
      <c r="E20" s="34">
        <f t="shared" si="2"/>
        <v>60111.503891797467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0"/>
        <v>31456.726992807726</v>
      </c>
      <c r="D21" s="66">
        <f t="shared" si="1"/>
        <v>11212.785990466249</v>
      </c>
      <c r="E21" s="34">
        <f t="shared" si="2"/>
        <v>88249.760045486721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42196.75133726075</v>
      </c>
      <c r="D22" s="66">
        <f t="shared" si="1"/>
        <v>13972.657593229225</v>
      </c>
      <c r="E22" s="34">
        <f t="shared" si="2"/>
        <v>127432.15179633685</v>
      </c>
      <c r="F22" s="72">
        <v>0.3</v>
      </c>
    </row>
    <row r="23" spans="2:23" x14ac:dyDescent="0.25">
      <c r="B23" s="37" t="s">
        <v>26</v>
      </c>
      <c r="C23" s="66">
        <f t="shared" si="0"/>
        <v>55053.082462026054</v>
      </c>
      <c r="D23" s="66">
        <f t="shared" si="1"/>
        <v>16322.310697348703</v>
      </c>
      <c r="E23" s="34">
        <f t="shared" si="2"/>
        <v>185687.06016991579</v>
      </c>
      <c r="F23" s="72">
        <v>0.33</v>
      </c>
    </row>
    <row r="24" spans="2:23" x14ac:dyDescent="0.25">
      <c r="B24" s="37" t="s">
        <v>27</v>
      </c>
      <c r="C24" s="66">
        <f t="shared" si="0"/>
        <v>60005.517817393178</v>
      </c>
      <c r="D24" s="66">
        <f t="shared" si="1"/>
        <v>17147.12002652997</v>
      </c>
      <c r="E24" s="34">
        <f t="shared" si="2"/>
        <v>209986.40955230707</v>
      </c>
      <c r="F24" s="72">
        <v>0.34</v>
      </c>
    </row>
    <row r="25" spans="2:23" ht="15.75" thickBot="1" x14ac:dyDescent="0.3">
      <c r="B25" s="45" t="s">
        <v>28</v>
      </c>
      <c r="C25" s="33">
        <f t="shared" si="0"/>
        <v>76852.211321859082</v>
      </c>
      <c r="D25" s="66">
        <f t="shared" si="1"/>
        <v>19663.298326559929</v>
      </c>
      <c r="E25" s="34">
        <f t="shared" si="2"/>
        <v>300369.87116662401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12">
        <v>10</v>
      </c>
      <c r="C30" s="70">
        <f t="shared" ref="C30:E33" si="3">C19</f>
        <v>14286.605820602339</v>
      </c>
      <c r="D30" s="70">
        <f t="shared" si="3"/>
        <v>5687.6002200531202</v>
      </c>
      <c r="E30" s="34">
        <f t="shared" si="3"/>
        <v>35886.331313096838</v>
      </c>
      <c r="F30" s="67">
        <v>29420</v>
      </c>
    </row>
    <row r="31" spans="2:23" x14ac:dyDescent="0.25">
      <c r="B31" s="12">
        <v>25</v>
      </c>
      <c r="C31" s="70">
        <f t="shared" si="3"/>
        <v>23065.219580719968</v>
      </c>
      <c r="D31" s="70">
        <f t="shared" si="3"/>
        <v>8850.2918719926402</v>
      </c>
      <c r="E31" s="34">
        <f t="shared" si="3"/>
        <v>60111.503891797467</v>
      </c>
      <c r="F31" s="67">
        <v>51000</v>
      </c>
    </row>
    <row r="32" spans="2:23" x14ac:dyDescent="0.25">
      <c r="B32" s="12">
        <v>50</v>
      </c>
      <c r="C32" s="70">
        <f t="shared" si="3"/>
        <v>31456.726992807726</v>
      </c>
      <c r="D32" s="70">
        <f t="shared" si="3"/>
        <v>11212.785990466249</v>
      </c>
      <c r="E32" s="34">
        <f t="shared" si="3"/>
        <v>88249.760045486721</v>
      </c>
      <c r="F32" s="67">
        <v>68310</v>
      </c>
    </row>
    <row r="33" spans="2:6" x14ac:dyDescent="0.25">
      <c r="B33" s="12">
        <v>100</v>
      </c>
      <c r="C33" s="70">
        <f t="shared" si="3"/>
        <v>42196.75133726075</v>
      </c>
      <c r="D33" s="70">
        <f t="shared" si="3"/>
        <v>13972.657593229225</v>
      </c>
      <c r="E33" s="34">
        <f t="shared" si="3"/>
        <v>127432.15179633685</v>
      </c>
      <c r="F33" s="67">
        <v>85530</v>
      </c>
    </row>
    <row r="34" spans="2:6" ht="15.75" thickBot="1" x14ac:dyDescent="0.3">
      <c r="B34" s="15">
        <v>500</v>
      </c>
      <c r="C34" s="71">
        <f>C25</f>
        <v>76852.211321859082</v>
      </c>
      <c r="D34" s="71">
        <f>D25</f>
        <v>19663.298326559929</v>
      </c>
      <c r="E34" s="69">
        <f>E25</f>
        <v>300369.87116662401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AA4E-B635-4A69-BB61-7DFE12B90EEF}">
  <dimension ref="B2:L13"/>
  <sheetViews>
    <sheetView workbookViewId="0">
      <selection activeCell="G23" sqref="G23"/>
    </sheetView>
  </sheetViews>
  <sheetFormatPr defaultRowHeight="15" x14ac:dyDescent="0.25"/>
  <cols>
    <col min="2" max="2" width="8.5703125" bestFit="1" customWidth="1"/>
    <col min="3" max="3" width="12.5703125" bestFit="1" customWidth="1"/>
    <col min="4" max="4" width="12.7109375" bestFit="1" customWidth="1"/>
    <col min="5" max="5" width="12.5703125" bestFit="1" customWidth="1"/>
    <col min="6" max="6" width="10.28515625" bestFit="1" customWidth="1"/>
    <col min="7" max="7" width="12.7109375" bestFit="1" customWidth="1"/>
    <col min="8" max="8" width="10.28515625" bestFit="1" customWidth="1"/>
    <col min="9" max="9" width="12.5703125" bestFit="1" customWidth="1"/>
    <col min="10" max="10" width="10.28515625" bestFit="1" customWidth="1"/>
    <col min="11" max="11" width="12.7109375" bestFit="1" customWidth="1"/>
    <col min="12" max="12" width="10.28515625" bestFit="1" customWidth="1"/>
  </cols>
  <sheetData>
    <row r="2" spans="2:12" ht="15.75" thickBot="1" x14ac:dyDescent="0.3"/>
    <row r="3" spans="2:12" ht="15.75" thickBot="1" x14ac:dyDescent="0.3">
      <c r="C3" s="96" t="s">
        <v>51</v>
      </c>
      <c r="D3" s="98"/>
      <c r="E3" s="96" t="s">
        <v>52</v>
      </c>
      <c r="F3" s="97"/>
      <c r="G3" s="97"/>
      <c r="H3" s="98"/>
      <c r="I3" s="96" t="s">
        <v>53</v>
      </c>
      <c r="J3" s="97"/>
      <c r="K3" s="97"/>
      <c r="L3" s="98"/>
    </row>
    <row r="4" spans="2:12" ht="15.75" thickBot="1" x14ac:dyDescent="0.3">
      <c r="C4" t="s">
        <v>30</v>
      </c>
      <c r="D4" t="s">
        <v>31</v>
      </c>
      <c r="E4" t="s">
        <v>30</v>
      </c>
      <c r="F4" s="44" t="s">
        <v>56</v>
      </c>
      <c r="G4" t="s">
        <v>31</v>
      </c>
      <c r="H4" s="44" t="s">
        <v>56</v>
      </c>
      <c r="I4" t="s">
        <v>30</v>
      </c>
      <c r="J4" s="44" t="s">
        <v>56</v>
      </c>
      <c r="K4" t="s">
        <v>31</v>
      </c>
      <c r="L4" s="44" t="s">
        <v>56</v>
      </c>
    </row>
    <row r="5" spans="2:12" ht="15.75" thickBot="1" x14ac:dyDescent="0.3">
      <c r="B5" s="37" t="s">
        <v>20</v>
      </c>
      <c r="C5">
        <v>1256.7486877848326</v>
      </c>
      <c r="D5">
        <v>10647.519409765329</v>
      </c>
      <c r="E5">
        <v>1169.7849797189167</v>
      </c>
      <c r="F5" s="99">
        <f>E5-C5</f>
        <v>-86.963708065915853</v>
      </c>
      <c r="G5">
        <v>9910.739034677681</v>
      </c>
      <c r="H5" s="99">
        <f>G5-D5</f>
        <v>-736.78037508764828</v>
      </c>
      <c r="I5">
        <v>1345.4608973515117</v>
      </c>
      <c r="J5" s="99">
        <f>I5-C5</f>
        <v>88.712209566679121</v>
      </c>
      <c r="K5">
        <v>11399.11356890408</v>
      </c>
      <c r="L5" s="99">
        <f>K5-D5</f>
        <v>751.59415913875091</v>
      </c>
    </row>
    <row r="6" spans="2:12" ht="15.75" thickBot="1" x14ac:dyDescent="0.3">
      <c r="B6" s="37" t="s">
        <v>21</v>
      </c>
      <c r="C6">
        <v>3517.8664984016764</v>
      </c>
      <c r="D6">
        <v>23893.477047767152</v>
      </c>
      <c r="E6">
        <v>3289.5904323631862</v>
      </c>
      <c r="F6" s="99">
        <f t="shared" ref="F6:F13" si="0">E6-C6</f>
        <v>-228.27606603849017</v>
      </c>
      <c r="G6">
        <v>22343.017714838163</v>
      </c>
      <c r="H6" s="99">
        <f t="shared" ref="H6:H13" si="1">G6-D6</f>
        <v>-1550.4593329289892</v>
      </c>
      <c r="I6">
        <v>3749.6864838366287</v>
      </c>
      <c r="J6" s="99">
        <f t="shared" ref="J6:J13" si="2">I6-C6</f>
        <v>231.81998543495229</v>
      </c>
      <c r="K6">
        <v>25468.006809973976</v>
      </c>
      <c r="L6" s="99">
        <f t="shared" ref="L6:L13" si="3">K6-D6</f>
        <v>1574.5297622068247</v>
      </c>
    </row>
    <row r="7" spans="2:12" ht="15.75" thickBot="1" x14ac:dyDescent="0.3">
      <c r="B7" s="37" t="s">
        <v>22</v>
      </c>
      <c r="C7">
        <v>5687.6002200531202</v>
      </c>
      <c r="D7">
        <v>35886.331313096838</v>
      </c>
      <c r="E7">
        <v>5347.2508663529952</v>
      </c>
      <c r="F7" s="99">
        <f t="shared" si="0"/>
        <v>-340.34935370012499</v>
      </c>
      <c r="G7">
        <v>33738.872069035031</v>
      </c>
      <c r="H7" s="99">
        <f t="shared" si="1"/>
        <v>-2147.4592440618071</v>
      </c>
      <c r="I7">
        <v>6031.4230186629247</v>
      </c>
      <c r="J7" s="99">
        <f t="shared" si="2"/>
        <v>343.82279860980452</v>
      </c>
      <c r="K7">
        <v>38055.706512922749</v>
      </c>
      <c r="L7" s="99">
        <f t="shared" si="3"/>
        <v>2169.3751998259104</v>
      </c>
    </row>
    <row r="8" spans="2:12" ht="15.75" thickBot="1" x14ac:dyDescent="0.3">
      <c r="B8" s="37" t="s">
        <v>23</v>
      </c>
      <c r="C8">
        <v>8850.2918719926402</v>
      </c>
      <c r="D8">
        <v>60111.503891797467</v>
      </c>
      <c r="E8">
        <v>8347.6167817133755</v>
      </c>
      <c r="F8" s="99">
        <f t="shared" si="0"/>
        <v>-502.67509027926462</v>
      </c>
      <c r="G8">
        <v>56697.316418358991</v>
      </c>
      <c r="H8" s="99">
        <f t="shared" si="1"/>
        <v>-3414.1874734384764</v>
      </c>
      <c r="I8">
        <v>9356.499406607365</v>
      </c>
      <c r="J8" s="99">
        <f t="shared" si="2"/>
        <v>506.20753461472486</v>
      </c>
      <c r="K8">
        <v>63549.683855482581</v>
      </c>
      <c r="L8" s="99">
        <f t="shared" si="3"/>
        <v>3438.1799636851138</v>
      </c>
    </row>
    <row r="9" spans="2:12" ht="15.75" thickBot="1" x14ac:dyDescent="0.3">
      <c r="B9" s="37" t="s">
        <v>24</v>
      </c>
      <c r="C9">
        <v>11212.785990466249</v>
      </c>
      <c r="D9">
        <v>88249.760045486721</v>
      </c>
      <c r="E9">
        <v>10594.930618204555</v>
      </c>
      <c r="F9" s="99">
        <f t="shared" si="0"/>
        <v>-617.85537226169436</v>
      </c>
      <c r="G9">
        <v>83386.955351696073</v>
      </c>
      <c r="H9" s="99">
        <f t="shared" si="1"/>
        <v>-4862.8046937906474</v>
      </c>
      <c r="I9">
        <v>11833.894921746916</v>
      </c>
      <c r="J9" s="99">
        <f t="shared" si="2"/>
        <v>621.10893128066709</v>
      </c>
      <c r="K9">
        <v>93138.171738551449</v>
      </c>
      <c r="L9" s="99">
        <f t="shared" si="3"/>
        <v>4888.4116930647288</v>
      </c>
    </row>
    <row r="10" spans="2:12" ht="15.75" thickBot="1" x14ac:dyDescent="0.3">
      <c r="B10" s="37" t="s">
        <v>25</v>
      </c>
      <c r="C10">
        <v>13972.657593229225</v>
      </c>
      <c r="D10">
        <v>127432.15179633685</v>
      </c>
      <c r="E10">
        <v>13225.770972242744</v>
      </c>
      <c r="F10" s="99">
        <f t="shared" si="0"/>
        <v>-746.88662098648092</v>
      </c>
      <c r="G10">
        <v>120620.46485524107</v>
      </c>
      <c r="H10" s="99">
        <f t="shared" si="1"/>
        <v>-6811.6869410957879</v>
      </c>
      <c r="I10">
        <v>14722.201443992595</v>
      </c>
      <c r="J10" s="99">
        <f t="shared" si="2"/>
        <v>749.54385076336985</v>
      </c>
      <c r="K10">
        <v>134268.07296102447</v>
      </c>
      <c r="L10" s="99">
        <f t="shared" si="3"/>
        <v>6835.9211646876211</v>
      </c>
    </row>
    <row r="11" spans="2:12" ht="15.75" thickBot="1" x14ac:dyDescent="0.3">
      <c r="B11" s="37" t="s">
        <v>26</v>
      </c>
      <c r="C11">
        <v>16322.310697348703</v>
      </c>
      <c r="D11">
        <v>185687.06016991579</v>
      </c>
      <c r="E11">
        <v>15479.176359015562</v>
      </c>
      <c r="F11" s="99">
        <f t="shared" si="0"/>
        <v>-843.13433833314048</v>
      </c>
      <c r="G11">
        <v>176095.33388089144</v>
      </c>
      <c r="H11" s="99">
        <f t="shared" si="1"/>
        <v>-9591.7262890243437</v>
      </c>
      <c r="I11">
        <v>17166.880171723678</v>
      </c>
      <c r="J11" s="99">
        <f t="shared" si="2"/>
        <v>844.56947437497547</v>
      </c>
      <c r="K11">
        <v>195295.1129581414</v>
      </c>
      <c r="L11" s="99">
        <f t="shared" si="3"/>
        <v>9608.0527882256138</v>
      </c>
    </row>
    <row r="12" spans="2:12" ht="15.75" thickBot="1" x14ac:dyDescent="0.3">
      <c r="B12" s="37" t="s">
        <v>27</v>
      </c>
      <c r="C12">
        <v>17147.12002652997</v>
      </c>
      <c r="D12">
        <v>209986.40955230707</v>
      </c>
      <c r="E12">
        <v>16272.226803194357</v>
      </c>
      <c r="F12" s="99">
        <f t="shared" si="0"/>
        <v>-874.89322333561358</v>
      </c>
      <c r="G12">
        <v>199272.32541306777</v>
      </c>
      <c r="H12" s="99">
        <f t="shared" si="1"/>
        <v>-10714.084139239305</v>
      </c>
      <c r="I12">
        <v>18022.932749724812</v>
      </c>
      <c r="J12" s="99">
        <f t="shared" si="2"/>
        <v>875.81272319484196</v>
      </c>
      <c r="K12">
        <v>220711.75403577625</v>
      </c>
      <c r="L12" s="99">
        <f t="shared" si="3"/>
        <v>10725.344483469176</v>
      </c>
    </row>
    <row r="13" spans="2:12" ht="15.75" thickBot="1" x14ac:dyDescent="0.3">
      <c r="B13" s="45" t="s">
        <v>28</v>
      </c>
      <c r="C13">
        <v>19663.298326559929</v>
      </c>
      <c r="D13">
        <v>300369.87116662401</v>
      </c>
      <c r="E13">
        <v>18691.634936562368</v>
      </c>
      <c r="F13" s="107">
        <f t="shared" si="0"/>
        <v>-971.66338999756044</v>
      </c>
      <c r="G13">
        <v>285527.07102069585</v>
      </c>
      <c r="H13" s="99">
        <f t="shared" si="1"/>
        <v>-14842.800145928166</v>
      </c>
      <c r="I13">
        <v>20634.378648915423</v>
      </c>
      <c r="J13" s="99">
        <f t="shared" si="2"/>
        <v>971.08032235549399</v>
      </c>
      <c r="K13">
        <v>315203.76456915535</v>
      </c>
      <c r="L13" s="99">
        <f t="shared" si="3"/>
        <v>14833.893402531336</v>
      </c>
    </row>
  </sheetData>
  <mergeCells count="3">
    <mergeCell ref="C3:D3"/>
    <mergeCell ref="E3:H3"/>
    <mergeCell ref="I3:L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AB46-FB5F-47C6-A713-3AB824A6CEC8}">
  <dimension ref="B1:W34"/>
  <sheetViews>
    <sheetView workbookViewId="0">
      <selection activeCell="D16" sqref="D16:E25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23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23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23" ht="15.75" thickBot="1" x14ac:dyDescent="0.3">
      <c r="B3" s="86" t="s">
        <v>45</v>
      </c>
      <c r="C3" s="86"/>
    </row>
    <row r="4" spans="2:23" ht="15.75" thickBot="1" x14ac:dyDescent="0.3">
      <c r="B4" s="87" t="s">
        <v>18</v>
      </c>
      <c r="C4" s="89"/>
      <c r="D4" s="36" t="s">
        <v>35</v>
      </c>
      <c r="G4" s="90" t="s">
        <v>40</v>
      </c>
      <c r="H4" s="91"/>
      <c r="I4" s="91"/>
      <c r="J4" s="91"/>
      <c r="K4" s="91"/>
      <c r="L4" s="92"/>
    </row>
    <row r="5" spans="2:23" ht="15.75" customHeight="1" thickBot="1" x14ac:dyDescent="0.3">
      <c r="B5" s="37" t="s">
        <v>8</v>
      </c>
      <c r="C5" s="62">
        <v>407.2</v>
      </c>
      <c r="D5" s="38" t="s">
        <v>36</v>
      </c>
      <c r="G5" s="93" t="s">
        <v>41</v>
      </c>
      <c r="H5" s="94"/>
      <c r="I5" s="94"/>
      <c r="J5" s="94"/>
      <c r="K5" s="94"/>
      <c r="L5" s="95"/>
      <c r="N5" s="2"/>
      <c r="O5" s="2"/>
    </row>
    <row r="6" spans="2:23" ht="15.75" thickBot="1" x14ac:dyDescent="0.3">
      <c r="B6" s="37" t="s">
        <v>7</v>
      </c>
      <c r="C6" s="64">
        <v>21</v>
      </c>
      <c r="D6" s="38" t="s">
        <v>37</v>
      </c>
      <c r="G6" s="39" t="s">
        <v>2</v>
      </c>
      <c r="H6" s="40" t="s">
        <v>0</v>
      </c>
      <c r="I6" s="40" t="s">
        <v>3</v>
      </c>
      <c r="J6" s="40" t="s">
        <v>4</v>
      </c>
      <c r="K6" s="40" t="s">
        <v>5</v>
      </c>
      <c r="L6" s="41" t="s">
        <v>6</v>
      </c>
      <c r="N6" s="2"/>
      <c r="O6" s="2"/>
    </row>
    <row r="7" spans="2:23" x14ac:dyDescent="0.25">
      <c r="B7" s="37" t="s">
        <v>10</v>
      </c>
      <c r="C7" s="65">
        <f>IF(C5&lt;97.4,_xlfn.FORECAST.LINEAR(C5,H8:J8,H7:J7),IF(AND(C5&gt;=97.4,(C5&lt;9329)),_xlfn.FORECAST.LINEAR(C5,J8:L8,J7:L7)))</f>
        <v>0.5412356727637182</v>
      </c>
      <c r="D7" s="42" t="s">
        <v>39</v>
      </c>
      <c r="G7" s="43" t="s">
        <v>8</v>
      </c>
      <c r="H7" s="53">
        <v>0.1</v>
      </c>
      <c r="I7" s="53">
        <v>6.4029999999999996</v>
      </c>
      <c r="J7" s="53">
        <v>97.4</v>
      </c>
      <c r="K7" s="53">
        <v>499</v>
      </c>
      <c r="L7" s="58">
        <v>9329</v>
      </c>
      <c r="N7" s="2">
        <f>H7-'07227420'!H7</f>
        <v>0</v>
      </c>
      <c r="O7" s="2">
        <f>I7-'07227420'!I7</f>
        <v>0</v>
      </c>
      <c r="P7" s="2">
        <f>J7-'07227420'!J7</f>
        <v>0</v>
      </c>
      <c r="Q7" s="2">
        <f>K7-'07227420'!K7</f>
        <v>0</v>
      </c>
      <c r="R7" s="2">
        <f>L7-'07227420'!L7</f>
        <v>0</v>
      </c>
    </row>
    <row r="8" spans="2:23" x14ac:dyDescent="0.25">
      <c r="B8" s="37" t="s">
        <v>1</v>
      </c>
      <c r="C8" s="62">
        <f>C7/100</f>
        <v>5.4123567276371824E-3</v>
      </c>
      <c r="D8" s="42" t="s">
        <v>42</v>
      </c>
      <c r="G8" s="43" t="s">
        <v>10</v>
      </c>
      <c r="H8" s="53">
        <v>2.3E-2</v>
      </c>
      <c r="I8" s="53">
        <v>0.152</v>
      </c>
      <c r="J8" s="53">
        <v>0.26900000000000002</v>
      </c>
      <c r="K8" s="53">
        <v>0.65700000000000003</v>
      </c>
      <c r="L8" s="58">
        <v>7.03</v>
      </c>
      <c r="N8" s="2">
        <f>H8-'07227420'!H8</f>
        <v>0</v>
      </c>
      <c r="O8" s="2">
        <f>I8-'07227420'!I8</f>
        <v>0</v>
      </c>
      <c r="P8" s="2">
        <f>J8-'07227420'!J8</f>
        <v>0</v>
      </c>
      <c r="Q8" s="2">
        <f>K8-'07227420'!K8</f>
        <v>0</v>
      </c>
      <c r="R8" s="2">
        <f>L8-'07227420'!L8</f>
        <v>0</v>
      </c>
    </row>
    <row r="9" spans="2:23" ht="15.75" thickBot="1" x14ac:dyDescent="0.3">
      <c r="B9" s="45" t="s">
        <v>9</v>
      </c>
      <c r="C9" s="61">
        <v>-0.06</v>
      </c>
      <c r="D9" s="46" t="s">
        <v>38</v>
      </c>
      <c r="G9" s="39" t="s">
        <v>7</v>
      </c>
      <c r="H9" s="59">
        <v>8</v>
      </c>
      <c r="I9" s="59">
        <v>23</v>
      </c>
      <c r="J9" s="59">
        <v>31</v>
      </c>
      <c r="K9" s="59">
        <v>41</v>
      </c>
      <c r="L9" s="60">
        <v>57</v>
      </c>
      <c r="N9" s="2">
        <f>H9-'07227420'!H9</f>
        <v>0</v>
      </c>
      <c r="O9" s="2">
        <f>I9-'07227420'!I9</f>
        <v>0</v>
      </c>
      <c r="P9" s="2">
        <f>J9-'07227420'!J9</f>
        <v>0</v>
      </c>
      <c r="Q9" s="2">
        <f>K9-'07227420'!K9</f>
        <v>0</v>
      </c>
      <c r="R9" s="2">
        <f>L9-'07227420'!L9</f>
        <v>0</v>
      </c>
    </row>
    <row r="11" spans="2:23" x14ac:dyDescent="0.25">
      <c r="B11" s="2"/>
      <c r="C11" s="2"/>
      <c r="G11" s="1" t="s">
        <v>44</v>
      </c>
      <c r="K11" s="80" t="s">
        <v>29</v>
      </c>
      <c r="L11" s="81"/>
      <c r="M11" s="81"/>
      <c r="N11" s="81"/>
      <c r="O11" s="81"/>
      <c r="P11" s="82"/>
    </row>
    <row r="12" spans="2:23" ht="15.75" customHeight="1" x14ac:dyDescent="0.25">
      <c r="K12" s="47" t="s">
        <v>11</v>
      </c>
      <c r="L12" s="48" t="s">
        <v>12</v>
      </c>
      <c r="M12" s="48" t="s">
        <v>13</v>
      </c>
      <c r="N12" s="48" t="s">
        <v>14</v>
      </c>
      <c r="O12" s="48" t="s">
        <v>15</v>
      </c>
      <c r="P12" s="49" t="s">
        <v>16</v>
      </c>
    </row>
    <row r="13" spans="2:23" x14ac:dyDescent="0.25">
      <c r="K13" s="52">
        <v>1.3979999999999999</v>
      </c>
      <c r="L13" s="53">
        <v>0.27</v>
      </c>
      <c r="M13" s="53">
        <v>0.77600000000000002</v>
      </c>
      <c r="N13" s="53">
        <v>50.98</v>
      </c>
      <c r="O13" s="53">
        <v>50.3</v>
      </c>
      <c r="P13" s="54">
        <v>-5.7999999999999996E-3</v>
      </c>
      <c r="R13" s="1">
        <f>K13-'07227420'!K13</f>
        <v>0</v>
      </c>
      <c r="S13" s="1">
        <f>L13-'07227420'!L13</f>
        <v>0</v>
      </c>
      <c r="T13" s="1">
        <f>M13-'07227420'!M13</f>
        <v>0</v>
      </c>
      <c r="U13" s="1">
        <f>N13-'07227420'!N13</f>
        <v>0</v>
      </c>
      <c r="V13" s="1">
        <f>O13-'07227420'!O13</f>
        <v>0</v>
      </c>
      <c r="W13" s="1">
        <f>P13-'07227420'!P13</f>
        <v>0</v>
      </c>
    </row>
    <row r="14" spans="2:23" ht="15.75" thickBot="1" x14ac:dyDescent="0.3">
      <c r="K14" s="52">
        <v>1.3080000000000001</v>
      </c>
      <c r="L14" s="53">
        <v>0.372</v>
      </c>
      <c r="M14" s="53">
        <v>0.88500000000000001</v>
      </c>
      <c r="N14" s="53">
        <v>16.62</v>
      </c>
      <c r="O14" s="53">
        <v>15.32</v>
      </c>
      <c r="P14" s="54">
        <v>-2.1499999999999998E-2</v>
      </c>
      <c r="R14" s="1">
        <f>K14-'07227420'!K14</f>
        <v>0</v>
      </c>
      <c r="S14" s="1">
        <f>L14-'07227420'!L14</f>
        <v>0</v>
      </c>
      <c r="T14" s="1">
        <f>M14-'07227420'!M14</f>
        <v>0</v>
      </c>
      <c r="U14" s="1">
        <f>N14-'07227420'!N14</f>
        <v>0</v>
      </c>
      <c r="V14" s="1">
        <f>O14-'07227420'!O14</f>
        <v>0</v>
      </c>
      <c r="W14" s="1">
        <f>P14-'07227420'!P14</f>
        <v>0</v>
      </c>
    </row>
    <row r="15" spans="2:23" ht="15.75" thickBot="1" x14ac:dyDescent="0.3">
      <c r="B15" s="87" t="s">
        <v>19</v>
      </c>
      <c r="C15" s="88"/>
      <c r="K15" s="52">
        <v>1.2030000000000001</v>
      </c>
      <c r="L15" s="53">
        <v>0.40300000000000002</v>
      </c>
      <c r="M15" s="53">
        <v>0.91800000000000004</v>
      </c>
      <c r="N15" s="53">
        <v>13.62</v>
      </c>
      <c r="O15" s="53">
        <v>11.97</v>
      </c>
      <c r="P15" s="54">
        <v>-2.8899999999999999E-2</v>
      </c>
      <c r="R15" s="1">
        <f>K15-'07227420'!K15</f>
        <v>0</v>
      </c>
      <c r="S15" s="1">
        <f>L15-'07227420'!L15</f>
        <v>0</v>
      </c>
      <c r="T15" s="1">
        <f>M15-'07227420'!M15</f>
        <v>0</v>
      </c>
      <c r="U15" s="1">
        <f>N15-'07227420'!N15</f>
        <v>0</v>
      </c>
      <c r="V15" s="1">
        <f>O15-'07227420'!O15</f>
        <v>0</v>
      </c>
      <c r="W15" s="1">
        <f>P15-'07227420'!P15</f>
        <v>0</v>
      </c>
    </row>
    <row r="16" spans="2:23" ht="15.75" thickBot="1" x14ac:dyDescent="0.3">
      <c r="B16" s="45"/>
      <c r="C16" s="46" t="s">
        <v>34</v>
      </c>
      <c r="D16" s="50" t="s">
        <v>30</v>
      </c>
      <c r="E16" s="36" t="s">
        <v>31</v>
      </c>
      <c r="F16" s="72" t="s">
        <v>48</v>
      </c>
      <c r="K16" s="52">
        <v>1.1399999999999999</v>
      </c>
      <c r="L16" s="53">
        <v>0.44600000000000001</v>
      </c>
      <c r="M16" s="53">
        <v>0.94499999999999995</v>
      </c>
      <c r="N16" s="53">
        <v>11.79</v>
      </c>
      <c r="O16" s="53">
        <v>9.8190000000000008</v>
      </c>
      <c r="P16" s="54">
        <v>-3.7400000000000003E-2</v>
      </c>
      <c r="R16" s="1">
        <f>K16-'07227420'!K16</f>
        <v>0</v>
      </c>
      <c r="S16" s="1">
        <f>L16-'07227420'!L16</f>
        <v>0</v>
      </c>
      <c r="T16" s="1">
        <f>M16-'07227420'!M16</f>
        <v>0</v>
      </c>
      <c r="U16" s="1">
        <f>N16-'07227420'!N16</f>
        <v>0</v>
      </c>
      <c r="V16" s="1">
        <f>O16-'07227420'!O16</f>
        <v>0</v>
      </c>
      <c r="W16" s="1">
        <f>P16-'07227420'!P16</f>
        <v>0</v>
      </c>
    </row>
    <row r="17" spans="2:23" x14ac:dyDescent="0.25">
      <c r="B17" s="37" t="s">
        <v>20</v>
      </c>
      <c r="C17" s="66">
        <f>($C$6^K13)*($C$8^L13)*(10^(M13*$C$9+N13-O13*($C$5^P13)))</f>
        <v>3916.2560656102983</v>
      </c>
      <c r="D17" s="66">
        <f>10^(LOG10(C17)-1.6*F17)</f>
        <v>1345.4608973515117</v>
      </c>
      <c r="E17" s="34">
        <f>10^(LOG10(C17)+1.6*F17)</f>
        <v>11399.11356890408</v>
      </c>
      <c r="F17" s="72">
        <v>0.28999999999999998</v>
      </c>
      <c r="K17" s="52">
        <v>1.105</v>
      </c>
      <c r="L17" s="53">
        <v>0.47599999999999998</v>
      </c>
      <c r="M17" s="53">
        <v>0.96099999999999997</v>
      </c>
      <c r="N17" s="53">
        <v>11.17</v>
      </c>
      <c r="O17" s="53">
        <v>8.9969999999999999</v>
      </c>
      <c r="P17" s="54">
        <v>-4.24E-2</v>
      </c>
      <c r="R17" s="1">
        <f>K17-'07227420'!K17</f>
        <v>0</v>
      </c>
      <c r="S17" s="1">
        <f>L17-'07227420'!L17</f>
        <v>0</v>
      </c>
      <c r="T17" s="1">
        <f>M17-'07227420'!M17</f>
        <v>0</v>
      </c>
      <c r="U17" s="1">
        <f>N17-'07227420'!N17</f>
        <v>0</v>
      </c>
      <c r="V17" s="1">
        <f>O17-'07227420'!O17</f>
        <v>0</v>
      </c>
      <c r="W17" s="1">
        <f>P17-'07227420'!P17</f>
        <v>0</v>
      </c>
    </row>
    <row r="18" spans="2:23" x14ac:dyDescent="0.25">
      <c r="B18" s="37" t="s">
        <v>21</v>
      </c>
      <c r="C18" s="66">
        <f t="shared" ref="C18:C25" si="0">($C$6^K14)*($C$8^L14)*(10^(M14*$C$9+N14-O14*($C$5^P14)))</f>
        <v>9772.2587412336961</v>
      </c>
      <c r="D18" s="66">
        <f t="shared" ref="D18:D25" si="1">10^(LOG10(C18)-1.6*F18)</f>
        <v>3749.6864838366287</v>
      </c>
      <c r="E18" s="34">
        <f t="shared" ref="E18:E25" si="2">10^(LOG10(C18)+1.6*F18)</f>
        <v>25468.006809973976</v>
      </c>
      <c r="F18" s="72">
        <v>0.26</v>
      </c>
      <c r="K18" s="52">
        <v>1.071</v>
      </c>
      <c r="L18" s="53">
        <v>0.50700000000000001</v>
      </c>
      <c r="M18" s="53">
        <v>0.96899999999999997</v>
      </c>
      <c r="N18" s="53">
        <v>10.82</v>
      </c>
      <c r="O18" s="53">
        <v>8.4480000000000004</v>
      </c>
      <c r="P18" s="54">
        <v>-4.6699999999999998E-2</v>
      </c>
      <c r="R18" s="1">
        <f>K18-'07227420'!K18</f>
        <v>0</v>
      </c>
      <c r="S18" s="1">
        <f>L18-'07227420'!L18</f>
        <v>0</v>
      </c>
      <c r="T18" s="1">
        <f>M18-'07227420'!M18</f>
        <v>0</v>
      </c>
      <c r="U18" s="1">
        <f>N18-'07227420'!N18</f>
        <v>0</v>
      </c>
      <c r="V18" s="1">
        <f>O18-'07227420'!O18</f>
        <v>0</v>
      </c>
      <c r="W18" s="1">
        <f>P18-'07227420'!P18</f>
        <v>0</v>
      </c>
    </row>
    <row r="19" spans="2:23" x14ac:dyDescent="0.25">
      <c r="B19" s="37" t="s">
        <v>22</v>
      </c>
      <c r="C19" s="66">
        <f t="shared" si="0"/>
        <v>15150.249643273926</v>
      </c>
      <c r="D19" s="66">
        <f t="shared" si="1"/>
        <v>6031.4230186629247</v>
      </c>
      <c r="E19" s="34">
        <f t="shared" si="2"/>
        <v>38055.706512922749</v>
      </c>
      <c r="F19" s="72">
        <v>0.25</v>
      </c>
      <c r="K19" s="52">
        <v>1.034</v>
      </c>
      <c r="L19" s="53">
        <v>0.53100000000000003</v>
      </c>
      <c r="M19" s="53">
        <v>0.97499999999999998</v>
      </c>
      <c r="N19" s="53">
        <v>10.61</v>
      </c>
      <c r="O19" s="53">
        <v>8.0579999999999998</v>
      </c>
      <c r="P19" s="54">
        <v>-5.04E-2</v>
      </c>
      <c r="R19" s="1">
        <f>K19-'07227420'!K19</f>
        <v>0</v>
      </c>
      <c r="S19" s="1">
        <f>L19-'07227420'!L19</f>
        <v>0</v>
      </c>
      <c r="T19" s="1">
        <f>M19-'07227420'!M19</f>
        <v>0</v>
      </c>
      <c r="U19" s="1">
        <f>N19-'07227420'!N19</f>
        <v>0</v>
      </c>
      <c r="V19" s="1">
        <f>O19-'07227420'!O19</f>
        <v>0</v>
      </c>
      <c r="W19" s="1">
        <f>P19-'07227420'!P19</f>
        <v>0</v>
      </c>
    </row>
    <row r="20" spans="2:23" x14ac:dyDescent="0.25">
      <c r="B20" s="37" t="s">
        <v>23</v>
      </c>
      <c r="C20" s="66">
        <f t="shared" si="0"/>
        <v>24384.474144092317</v>
      </c>
      <c r="D20" s="66">
        <f t="shared" si="1"/>
        <v>9356.499406607365</v>
      </c>
      <c r="E20" s="34">
        <f t="shared" si="2"/>
        <v>63549.683855482581</v>
      </c>
      <c r="F20" s="72">
        <v>0.26</v>
      </c>
      <c r="K20" s="52">
        <v>1.0209999999999999</v>
      </c>
      <c r="L20" s="53">
        <v>0.54100000000000004</v>
      </c>
      <c r="M20" s="53">
        <v>0.97699999999999998</v>
      </c>
      <c r="N20" s="53">
        <v>10.56</v>
      </c>
      <c r="O20" s="53">
        <v>7.9429999999999996</v>
      </c>
      <c r="P20" s="54">
        <v>-5.16E-2</v>
      </c>
      <c r="R20" s="1">
        <f>K20-'07227420'!K20</f>
        <v>0</v>
      </c>
      <c r="S20" s="1">
        <f>L20-'07227420'!L20</f>
        <v>0</v>
      </c>
      <c r="T20" s="1">
        <f>M20-'07227420'!M20</f>
        <v>0</v>
      </c>
      <c r="U20" s="1">
        <f>N20-'07227420'!N20</f>
        <v>0</v>
      </c>
      <c r="V20" s="1">
        <f>O20-'07227420'!O20</f>
        <v>0</v>
      </c>
      <c r="W20" s="1">
        <f>P20-'07227420'!P20</f>
        <v>0</v>
      </c>
    </row>
    <row r="21" spans="2:23" x14ac:dyDescent="0.25">
      <c r="B21" s="37" t="s">
        <v>24</v>
      </c>
      <c r="C21" s="66">
        <f t="shared" si="0"/>
        <v>33199.206881454753</v>
      </c>
      <c r="D21" s="66">
        <f t="shared" si="1"/>
        <v>11833.894921746916</v>
      </c>
      <c r="E21" s="34">
        <f t="shared" si="2"/>
        <v>93138.171738551449</v>
      </c>
      <c r="F21" s="72">
        <v>0.28000000000000003</v>
      </c>
      <c r="K21" s="55">
        <v>0.98799999999999999</v>
      </c>
      <c r="L21" s="56">
        <v>0.56899999999999995</v>
      </c>
      <c r="M21" s="56">
        <v>0.97599999999999998</v>
      </c>
      <c r="N21" s="56">
        <v>10.4</v>
      </c>
      <c r="O21" s="56">
        <v>7.6050000000000004</v>
      </c>
      <c r="P21" s="57">
        <v>-5.5399999999999998E-2</v>
      </c>
      <c r="R21" s="1">
        <f>K21-'07227420'!K21</f>
        <v>0</v>
      </c>
      <c r="S21" s="1">
        <f>L21-'07227420'!L21</f>
        <v>0</v>
      </c>
      <c r="T21" s="1">
        <f>M21-'07227420'!M21</f>
        <v>0</v>
      </c>
      <c r="U21" s="1">
        <f>N21-'07227420'!N21</f>
        <v>0</v>
      </c>
      <c r="V21" s="1">
        <f>O21-'07227420'!O21</f>
        <v>0</v>
      </c>
      <c r="W21" s="1">
        <f>P21-'07227420'!P21</f>
        <v>0</v>
      </c>
    </row>
    <row r="22" spans="2:23" x14ac:dyDescent="0.25">
      <c r="B22" s="37" t="s">
        <v>25</v>
      </c>
      <c r="C22" s="66">
        <f>($C$6^K18)*($C$8^L18)*(10^(M18*$C$9+N18-O18*($C$5^P18)))</f>
        <v>44460.337578890387</v>
      </c>
      <c r="D22" s="66">
        <f t="shared" si="1"/>
        <v>14722.201443992595</v>
      </c>
      <c r="E22" s="34">
        <f t="shared" si="2"/>
        <v>134268.07296102447</v>
      </c>
      <c r="F22" s="72">
        <v>0.3</v>
      </c>
    </row>
    <row r="23" spans="2:23" x14ac:dyDescent="0.25">
      <c r="B23" s="37" t="s">
        <v>26</v>
      </c>
      <c r="C23" s="66">
        <f t="shared" si="0"/>
        <v>57901.708111899905</v>
      </c>
      <c r="D23" s="66">
        <f t="shared" si="1"/>
        <v>17166.880171723678</v>
      </c>
      <c r="E23" s="34">
        <f t="shared" si="2"/>
        <v>195295.1129581414</v>
      </c>
      <c r="F23" s="72">
        <v>0.33</v>
      </c>
    </row>
    <row r="24" spans="2:23" x14ac:dyDescent="0.25">
      <c r="B24" s="37" t="s">
        <v>27</v>
      </c>
      <c r="C24" s="66">
        <f t="shared" si="0"/>
        <v>63070.38211443305</v>
      </c>
      <c r="D24" s="66">
        <f t="shared" si="1"/>
        <v>18022.932749724812</v>
      </c>
      <c r="E24" s="34">
        <f t="shared" si="2"/>
        <v>220711.75403577625</v>
      </c>
      <c r="F24" s="72">
        <v>0.34</v>
      </c>
    </row>
    <row r="25" spans="2:23" ht="15.75" thickBot="1" x14ac:dyDescent="0.3">
      <c r="B25" s="45" t="s">
        <v>28</v>
      </c>
      <c r="C25" s="33">
        <f t="shared" si="0"/>
        <v>80647.590352616971</v>
      </c>
      <c r="D25" s="66">
        <f t="shared" si="1"/>
        <v>20634.378648915423</v>
      </c>
      <c r="E25" s="34">
        <f t="shared" si="2"/>
        <v>315203.76456915535</v>
      </c>
      <c r="F25" s="72">
        <v>0.37</v>
      </c>
    </row>
    <row r="28" spans="2:23" ht="15.75" thickBot="1" x14ac:dyDescent="0.3">
      <c r="F28" s="20" t="s">
        <v>43</v>
      </c>
    </row>
    <row r="29" spans="2:23" ht="15.75" thickBot="1" x14ac:dyDescent="0.3">
      <c r="B29" s="51" t="s">
        <v>32</v>
      </c>
      <c r="C29" s="50" t="s">
        <v>34</v>
      </c>
      <c r="D29" s="50" t="s">
        <v>46</v>
      </c>
      <c r="E29" s="36" t="s">
        <v>47</v>
      </c>
      <c r="F29" s="36" t="s">
        <v>33</v>
      </c>
    </row>
    <row r="30" spans="2:23" x14ac:dyDescent="0.25">
      <c r="B30" s="12">
        <v>10</v>
      </c>
      <c r="C30" s="70">
        <f t="shared" ref="C30:E33" si="3">C19</f>
        <v>15150.249643273926</v>
      </c>
      <c r="D30" s="70">
        <f t="shared" si="3"/>
        <v>6031.4230186629247</v>
      </c>
      <c r="E30" s="34">
        <f t="shared" si="3"/>
        <v>38055.706512922749</v>
      </c>
      <c r="F30" s="67">
        <v>29420</v>
      </c>
    </row>
    <row r="31" spans="2:23" x14ac:dyDescent="0.25">
      <c r="B31" s="12">
        <v>25</v>
      </c>
      <c r="C31" s="70">
        <f t="shared" si="3"/>
        <v>24384.474144092317</v>
      </c>
      <c r="D31" s="70">
        <f t="shared" si="3"/>
        <v>9356.499406607365</v>
      </c>
      <c r="E31" s="34">
        <f t="shared" si="3"/>
        <v>63549.683855482581</v>
      </c>
      <c r="F31" s="67">
        <v>51000</v>
      </c>
    </row>
    <row r="32" spans="2:23" x14ac:dyDescent="0.25">
      <c r="B32" s="12">
        <v>50</v>
      </c>
      <c r="C32" s="70">
        <f t="shared" si="3"/>
        <v>33199.206881454753</v>
      </c>
      <c r="D32" s="70">
        <f t="shared" si="3"/>
        <v>11833.894921746916</v>
      </c>
      <c r="E32" s="34">
        <f t="shared" si="3"/>
        <v>93138.171738551449</v>
      </c>
      <c r="F32" s="67">
        <v>68310</v>
      </c>
    </row>
    <row r="33" spans="2:6" x14ac:dyDescent="0.25">
      <c r="B33" s="12">
        <v>100</v>
      </c>
      <c r="C33" s="70">
        <f t="shared" si="3"/>
        <v>44460.337578890387</v>
      </c>
      <c r="D33" s="70">
        <f t="shared" si="3"/>
        <v>14722.201443992595</v>
      </c>
      <c r="E33" s="34">
        <f t="shared" si="3"/>
        <v>134268.07296102447</v>
      </c>
      <c r="F33" s="67">
        <v>85530</v>
      </c>
    </row>
    <row r="34" spans="2:6" ht="15.75" thickBot="1" x14ac:dyDescent="0.3">
      <c r="B34" s="15">
        <v>500</v>
      </c>
      <c r="C34" s="71">
        <f>C25</f>
        <v>80647.590352616971</v>
      </c>
      <c r="D34" s="71">
        <f>D25</f>
        <v>20634.378648915423</v>
      </c>
      <c r="E34" s="69">
        <f>E25</f>
        <v>315203.76456915535</v>
      </c>
      <c r="F34" s="68">
        <v>122200</v>
      </c>
    </row>
  </sheetData>
  <mergeCells count="7">
    <mergeCell ref="B15:C15"/>
    <mergeCell ref="B1:L2"/>
    <mergeCell ref="B3:C3"/>
    <mergeCell ref="B4:C4"/>
    <mergeCell ref="G4:L4"/>
    <mergeCell ref="G5:L5"/>
    <mergeCell ref="K11:P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07227420precip-</vt:lpstr>
      <vt:lpstr>07227420_Omega_West</vt:lpstr>
      <vt:lpstr>07227420_analysis</vt:lpstr>
      <vt:lpstr>07227420</vt:lpstr>
      <vt:lpstr>07227420precip+</vt:lpstr>
      <vt:lpstr>07227890precip-</vt:lpstr>
      <vt:lpstr>07227890</vt:lpstr>
      <vt:lpstr>07227890_analysis</vt:lpstr>
      <vt:lpstr>07227890precip+</vt:lpstr>
      <vt:lpstr>07235000precip-</vt:lpstr>
      <vt:lpstr>07235000_Omega_East</vt:lpstr>
      <vt:lpstr>07235000_Omega_south</vt:lpstr>
      <vt:lpstr>07235000_analysis </vt:lpstr>
      <vt:lpstr>07235000</vt:lpstr>
      <vt:lpstr>07235000precip+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Salz, Matthew</cp:lastModifiedBy>
  <dcterms:created xsi:type="dcterms:W3CDTF">2021-11-23T15:15:00Z</dcterms:created>
  <dcterms:modified xsi:type="dcterms:W3CDTF">2022-11-29T19:04:23Z</dcterms:modified>
</cp:coreProperties>
</file>