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1565-f01\shared_projects\177311603\studies\HUC12110101_nuecesheadwaters\production\engineering_riverine\hydrology\regression_analysis\Discharge_Regression_Omega\"/>
    </mc:Choice>
  </mc:AlternateContent>
  <xr:revisionPtr revIDLastSave="0" documentId="13_ncr:1_{BCDE9302-7E38-4D87-9850-F1882F1FE1B0}" xr6:coauthVersionLast="47" xr6:coauthVersionMax="47" xr10:uidLastSave="{00000000-0000-0000-0000-000000000000}"/>
  <bookViews>
    <workbookView xWindow="13995" yWindow="-16380" windowWidth="29040" windowHeight="15840" xr2:uid="{5A9AE053-14A8-4BE1-A7FC-835FC78EC4A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C8" i="1" l="1"/>
  <c r="C18" i="1" s="1"/>
  <c r="E18" i="1" s="1"/>
  <c r="D18" i="1" l="1"/>
  <c r="C19" i="1"/>
  <c r="C30" i="1" s="1"/>
  <c r="C25" i="1"/>
  <c r="C34" i="1" s="1"/>
  <c r="C17" i="1"/>
  <c r="E17" i="1" s="1"/>
  <c r="C20" i="1"/>
  <c r="C31" i="1" s="1"/>
  <c r="C22" i="1"/>
  <c r="C33" i="1" s="1"/>
  <c r="C24" i="1"/>
  <c r="E24" i="1" s="1"/>
  <c r="C21" i="1"/>
  <c r="C32" i="1" s="1"/>
  <c r="C23" i="1"/>
  <c r="D23" i="1" s="1"/>
  <c r="D17" i="1" l="1"/>
  <c r="D25" i="1"/>
  <c r="D34" i="1" s="1"/>
  <c r="E25" i="1"/>
  <c r="E34" i="1" s="1"/>
  <c r="E22" i="1"/>
  <c r="E33" i="1" s="1"/>
  <c r="D22" i="1"/>
  <c r="D33" i="1" s="1"/>
  <c r="D21" i="1"/>
  <c r="D32" i="1" s="1"/>
  <c r="E21" i="1"/>
  <c r="E32" i="1" s="1"/>
  <c r="E19" i="1"/>
  <c r="E30" i="1" s="1"/>
  <c r="D24" i="1"/>
  <c r="E23" i="1"/>
  <c r="D19" i="1"/>
  <c r="D30" i="1" s="1"/>
  <c r="E20" i="1"/>
  <c r="E31" i="1" s="1"/>
  <c r="D20" i="1"/>
  <c r="D31" i="1" s="1"/>
</calcChain>
</file>

<file path=xl/sharedStrings.xml><?xml version="1.0" encoding="utf-8"?>
<sst xmlns="http://schemas.openxmlformats.org/spreadsheetml/2006/main" count="52" uniqueCount="48">
  <si>
    <t>Minimum</t>
  </si>
  <si>
    <t>S</t>
  </si>
  <si>
    <t>Characteristics</t>
  </si>
  <si>
    <t>1st Quartile</t>
  </si>
  <si>
    <t>Median</t>
  </si>
  <si>
    <t>3rd Quartile</t>
  </si>
  <si>
    <t>Maximum</t>
  </si>
  <si>
    <t>P (in)</t>
  </si>
  <si>
    <t>A (mi2)</t>
  </si>
  <si>
    <t>Omega</t>
  </si>
  <si>
    <t>100 x S</t>
  </si>
  <si>
    <t>Coeff1</t>
  </si>
  <si>
    <t>Coeff2</t>
  </si>
  <si>
    <t>Coeff3</t>
  </si>
  <si>
    <t>Coeff4</t>
  </si>
  <si>
    <t>Coeff5</t>
  </si>
  <si>
    <t>Coeff6</t>
  </si>
  <si>
    <t>The estimation of annual peak streamflow frequency for undeveloped watersheds in Texas based on the USGS's scientific investigation report (2009): https://pubs.usgs.gov/sir/2009/5087/pdf/sir2009-5087.pdf</t>
  </si>
  <si>
    <t>Inputs</t>
  </si>
  <si>
    <t>Final Results</t>
  </si>
  <si>
    <r>
      <t xml:space="preserve">Q2 </t>
    </r>
    <r>
      <rPr>
        <sz val="8"/>
        <color theme="1"/>
        <rFont val="Calibri"/>
        <family val="2"/>
        <scheme val="minor"/>
      </rPr>
      <t>(cfs)</t>
    </r>
  </si>
  <si>
    <r>
      <t xml:space="preserve">Q5 </t>
    </r>
    <r>
      <rPr>
        <sz val="8"/>
        <color theme="1"/>
        <rFont val="Calibri"/>
        <family val="2"/>
        <scheme val="minor"/>
      </rPr>
      <t>(cfs)</t>
    </r>
  </si>
  <si>
    <r>
      <t xml:space="preserve">Q10 </t>
    </r>
    <r>
      <rPr>
        <sz val="8"/>
        <color theme="1"/>
        <rFont val="Calibri"/>
        <family val="2"/>
        <scheme val="minor"/>
      </rPr>
      <t>(cfs)</t>
    </r>
  </si>
  <si>
    <r>
      <t xml:space="preserve">Q25 </t>
    </r>
    <r>
      <rPr>
        <sz val="8"/>
        <color theme="1"/>
        <rFont val="Calibri"/>
        <family val="2"/>
        <scheme val="minor"/>
      </rPr>
      <t>(cfs)</t>
    </r>
  </si>
  <si>
    <r>
      <t xml:space="preserve">Q50 </t>
    </r>
    <r>
      <rPr>
        <sz val="8"/>
        <color theme="1"/>
        <rFont val="Calibri"/>
        <family val="2"/>
        <scheme val="minor"/>
      </rPr>
      <t>(cfs)</t>
    </r>
  </si>
  <si>
    <r>
      <t xml:space="preserve">Q100 </t>
    </r>
    <r>
      <rPr>
        <sz val="8"/>
        <color theme="1"/>
        <rFont val="Calibri"/>
        <family val="2"/>
        <scheme val="minor"/>
      </rPr>
      <t>(cfs)</t>
    </r>
  </si>
  <si>
    <r>
      <t xml:space="preserve">Q200 </t>
    </r>
    <r>
      <rPr>
        <sz val="8"/>
        <color theme="1"/>
        <rFont val="Calibri"/>
        <family val="2"/>
        <scheme val="minor"/>
      </rPr>
      <t>(cfs)</t>
    </r>
  </si>
  <si>
    <r>
      <t xml:space="preserve">Q250 </t>
    </r>
    <r>
      <rPr>
        <sz val="8"/>
        <color theme="1"/>
        <rFont val="Calibri"/>
        <family val="2"/>
        <scheme val="minor"/>
      </rPr>
      <t>(cfs)</t>
    </r>
  </si>
  <si>
    <r>
      <t xml:space="preserve">Q500 </t>
    </r>
    <r>
      <rPr>
        <sz val="8"/>
        <color theme="1"/>
        <rFont val="Calibri"/>
        <family val="2"/>
        <scheme val="minor"/>
      </rPr>
      <t>(cfs)</t>
    </r>
  </si>
  <si>
    <t>The regression equations coefficients (Do not change!)</t>
  </si>
  <si>
    <t>10% lower CL</t>
  </si>
  <si>
    <t>90% upper CL</t>
  </si>
  <si>
    <t>Recurrence Interval</t>
  </si>
  <si>
    <t>PeakFQ Estimates</t>
  </si>
  <si>
    <t>Regression (cfs)</t>
  </si>
  <si>
    <t>Description</t>
  </si>
  <si>
    <t>Drainage area</t>
  </si>
  <si>
    <t>Avg Annual Precip</t>
  </si>
  <si>
    <t>Fig 3 in report or georef shp</t>
  </si>
  <si>
    <t>Interpolated Main Channel Slope*100</t>
  </si>
  <si>
    <t>Table1 in the report: Summary statistics of the watershed characteristics</t>
  </si>
  <si>
    <t>Use this table for interpolation purposes</t>
  </si>
  <si>
    <t>Main Channel Slope (should be verified based on topography)</t>
  </si>
  <si>
    <t>Add PeakFQ results here</t>
  </si>
  <si>
    <t>Table 3 in the report</t>
  </si>
  <si>
    <t>Add your basin characteristics here</t>
  </si>
  <si>
    <t>5% lower CL</t>
  </si>
  <si>
    <t>95% upper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</si>
</sst>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16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wrapText="1"/>
      <protection locked="0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Sheet1!$C$30:$C$34</c:f>
              <c:numCache>
                <c:formatCode>0</c:formatCode>
                <c:ptCount val="5"/>
                <c:pt idx="0">
                  <c:v>44770.488281663056</c:v>
                </c:pt>
                <c:pt idx="1">
                  <c:v>72283.659396038638</c:v>
                </c:pt>
                <c:pt idx="2">
                  <c:v>98597.703194761954</c:v>
                </c:pt>
                <c:pt idx="3">
                  <c:v>131321.40279942285</c:v>
                </c:pt>
                <c:pt idx="4">
                  <c:v>232657.23988792347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A0-4E14-A6B7-3116638C1312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A0-4E14-A6B7-3116638C1312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Sheet1!$D$30:$D$34</c:f>
              <c:numCache>
                <c:formatCode>0</c:formatCode>
                <c:ptCount val="5"/>
                <c:pt idx="0">
                  <c:v>14824.901994030281</c:v>
                </c:pt>
                <c:pt idx="1">
                  <c:v>23935.369200675974</c:v>
                </c:pt>
                <c:pt idx="2">
                  <c:v>32648.768034489138</c:v>
                </c:pt>
                <c:pt idx="3">
                  <c:v>43484.603383639995</c:v>
                </c:pt>
                <c:pt idx="4">
                  <c:v>77040.052765132321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A0-4E14-A6B7-3116638C1312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Sheet1!$E$30:$E$34</c:f>
              <c:numCache>
                <c:formatCode>0</c:formatCode>
                <c:ptCount val="5"/>
                <c:pt idx="0">
                  <c:v>135204.71310944678</c:v>
                </c:pt>
                <c:pt idx="1">
                  <c:v>218293.16155002039</c:v>
                </c:pt>
                <c:pt idx="2">
                  <c:v>297760.30339070933</c:v>
                </c:pt>
                <c:pt idx="3">
                  <c:v>396584.29630972265</c:v>
                </c:pt>
                <c:pt idx="4">
                  <c:v>702613.63186352013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A0-4E14-A6B7-3116638C1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1EDD5F-2B57-4002-B61D-39465E58F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3846B-8D4A-42BF-9A18-8CE4F3B8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1" y="2162175"/>
          <a:ext cx="3094808" cy="2199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2004-D532-45C9-9015-9F074D5994FC}">
  <dimension ref="B1:P34"/>
  <sheetViews>
    <sheetView tabSelected="1" workbookViewId="0">
      <selection activeCell="D6" sqref="D6"/>
    </sheetView>
  </sheetViews>
  <sheetFormatPr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37" t="s">
        <v>17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6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6" ht="15.75" thickBot="1" x14ac:dyDescent="0.3">
      <c r="B3" s="50" t="s">
        <v>45</v>
      </c>
      <c r="C3" s="50"/>
    </row>
    <row r="4" spans="2:16" ht="15.75" thickBot="1" x14ac:dyDescent="0.3">
      <c r="B4" s="38" t="s">
        <v>18</v>
      </c>
      <c r="C4" s="39"/>
      <c r="D4" s="19" t="s">
        <v>35</v>
      </c>
      <c r="G4" s="41" t="s">
        <v>40</v>
      </c>
      <c r="H4" s="42"/>
      <c r="I4" s="42"/>
      <c r="J4" s="42"/>
      <c r="K4" s="42"/>
      <c r="L4" s="43"/>
    </row>
    <row r="5" spans="2:16" ht="15.75" customHeight="1" thickBot="1" x14ac:dyDescent="0.3">
      <c r="B5" s="20" t="s">
        <v>8</v>
      </c>
      <c r="C5" s="3">
        <v>351</v>
      </c>
      <c r="D5" s="21" t="s">
        <v>36</v>
      </c>
      <c r="G5" s="47" t="s">
        <v>41</v>
      </c>
      <c r="H5" s="48"/>
      <c r="I5" s="48"/>
      <c r="J5" s="48"/>
      <c r="K5" s="48"/>
      <c r="L5" s="49"/>
      <c r="N5" s="2"/>
      <c r="O5" s="2"/>
    </row>
    <row r="6" spans="2:16" ht="15.75" thickBot="1" x14ac:dyDescent="0.3">
      <c r="B6" s="20" t="s">
        <v>7</v>
      </c>
      <c r="C6" s="3">
        <v>28</v>
      </c>
      <c r="D6" s="21" t="s">
        <v>37</v>
      </c>
      <c r="G6" s="16" t="s">
        <v>2</v>
      </c>
      <c r="H6" s="17" t="s">
        <v>0</v>
      </c>
      <c r="I6" s="17" t="s">
        <v>3</v>
      </c>
      <c r="J6" s="17" t="s">
        <v>4</v>
      </c>
      <c r="K6" s="17" t="s">
        <v>5</v>
      </c>
      <c r="L6" s="18" t="s">
        <v>6</v>
      </c>
      <c r="N6" s="3"/>
      <c r="O6" s="3"/>
    </row>
    <row r="7" spans="2:16" x14ac:dyDescent="0.25">
      <c r="B7" s="20" t="s">
        <v>10</v>
      </c>
      <c r="C7" s="22">
        <f>IF(C5&lt;97.4,_xlfn.FORECAST.LINEAR(C5,H8:J8,H7:J7),IF(AND(C5&gt;=97.4,(C5&lt;9329)),_xlfn.FORECAST.LINEAR(C5,J8:L8,J7:L7)))</f>
        <v>0.50034837462129345</v>
      </c>
      <c r="D7" s="23" t="s">
        <v>39</v>
      </c>
      <c r="G7" s="13" t="s">
        <v>8</v>
      </c>
      <c r="H7" s="14">
        <v>0.1</v>
      </c>
      <c r="I7" s="14">
        <v>6.4029999999999996</v>
      </c>
      <c r="J7" s="14">
        <v>97.4</v>
      </c>
      <c r="K7" s="14">
        <v>499</v>
      </c>
      <c r="L7" s="15">
        <v>9329</v>
      </c>
      <c r="N7" s="3"/>
      <c r="O7" s="3"/>
    </row>
    <row r="8" spans="2:16" x14ac:dyDescent="0.25">
      <c r="B8" s="20" t="s">
        <v>1</v>
      </c>
      <c r="C8" s="3">
        <f>C7/100</f>
        <v>5.0034837462129347E-3</v>
      </c>
      <c r="D8" s="23" t="s">
        <v>42</v>
      </c>
      <c r="G8" s="13" t="s">
        <v>10</v>
      </c>
      <c r="H8" s="14">
        <v>2.3E-2</v>
      </c>
      <c r="I8" s="14">
        <v>0.152</v>
      </c>
      <c r="J8" s="14">
        <v>0.26900000000000002</v>
      </c>
      <c r="K8" s="14">
        <v>0.65700000000000003</v>
      </c>
      <c r="L8" s="15">
        <v>7.03</v>
      </c>
    </row>
    <row r="9" spans="2:16" ht="15.75" thickBot="1" x14ac:dyDescent="0.3">
      <c r="B9" s="24" t="s">
        <v>9</v>
      </c>
      <c r="C9" s="25">
        <v>0.35099999999999998</v>
      </c>
      <c r="D9" s="26" t="s">
        <v>38</v>
      </c>
      <c r="G9" s="16" t="s">
        <v>7</v>
      </c>
      <c r="H9" s="17">
        <v>8</v>
      </c>
      <c r="I9" s="17">
        <v>23</v>
      </c>
      <c r="J9" s="17">
        <v>31</v>
      </c>
      <c r="K9" s="17">
        <v>41</v>
      </c>
      <c r="L9" s="18">
        <v>57</v>
      </c>
      <c r="O9" s="3"/>
    </row>
    <row r="11" spans="2:16" x14ac:dyDescent="0.25">
      <c r="B11" s="2"/>
      <c r="C11" s="2"/>
      <c r="G11" s="1" t="s">
        <v>44</v>
      </c>
      <c r="K11" s="44" t="s">
        <v>29</v>
      </c>
      <c r="L11" s="45"/>
      <c r="M11" s="45"/>
      <c r="N11" s="45"/>
      <c r="O11" s="45"/>
      <c r="P11" s="46"/>
    </row>
    <row r="12" spans="2:16" ht="15.75" customHeight="1" x14ac:dyDescent="0.25">
      <c r="K12" s="4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6" t="s">
        <v>16</v>
      </c>
    </row>
    <row r="13" spans="2:16" x14ac:dyDescent="0.25">
      <c r="K13" s="7">
        <v>1.3979999999999999</v>
      </c>
      <c r="L13" s="8">
        <v>0.27</v>
      </c>
      <c r="M13" s="8">
        <v>0.77600000000000002</v>
      </c>
      <c r="N13" s="8">
        <v>50.98</v>
      </c>
      <c r="O13" s="8">
        <v>50.3</v>
      </c>
      <c r="P13" s="9">
        <v>-5.7999999999999996E-3</v>
      </c>
    </row>
    <row r="14" spans="2:16" ht="15.75" thickBot="1" x14ac:dyDescent="0.3">
      <c r="K14" s="7">
        <v>1.3080000000000001</v>
      </c>
      <c r="L14" s="8">
        <v>0.372</v>
      </c>
      <c r="M14" s="8">
        <v>0.88500000000000001</v>
      </c>
      <c r="N14" s="8">
        <v>16.62</v>
      </c>
      <c r="O14" s="8">
        <v>15.32</v>
      </c>
      <c r="P14" s="9">
        <v>-2.1499999999999998E-2</v>
      </c>
    </row>
    <row r="15" spans="2:16" ht="15.75" thickBot="1" x14ac:dyDescent="0.3">
      <c r="B15" s="38" t="s">
        <v>19</v>
      </c>
      <c r="C15" s="40"/>
      <c r="D15" s="27"/>
      <c r="E15" s="27"/>
      <c r="K15" s="7">
        <v>1.2030000000000001</v>
      </c>
      <c r="L15" s="8">
        <v>0.40300000000000002</v>
      </c>
      <c r="M15" s="8">
        <v>0.91800000000000004</v>
      </c>
      <c r="N15" s="8">
        <v>13.62</v>
      </c>
      <c r="O15" s="8">
        <v>11.97</v>
      </c>
      <c r="P15" s="9">
        <v>-2.8899999999999999E-2</v>
      </c>
    </row>
    <row r="16" spans="2:16" ht="15.75" thickBot="1" x14ac:dyDescent="0.3">
      <c r="B16" s="24"/>
      <c r="C16" s="26" t="s">
        <v>34</v>
      </c>
      <c r="D16" s="28" t="s">
        <v>30</v>
      </c>
      <c r="E16" s="19" t="s">
        <v>31</v>
      </c>
      <c r="K16" s="7">
        <v>1.1399999999999999</v>
      </c>
      <c r="L16" s="8">
        <v>0.44600000000000001</v>
      </c>
      <c r="M16" s="8">
        <v>0.94499999999999995</v>
      </c>
      <c r="N16" s="8">
        <v>11.79</v>
      </c>
      <c r="O16" s="8">
        <v>9.8190000000000008</v>
      </c>
      <c r="P16" s="9">
        <v>-3.7400000000000003E-2</v>
      </c>
    </row>
    <row r="17" spans="2:16" x14ac:dyDescent="0.25">
      <c r="B17" s="20" t="s">
        <v>20</v>
      </c>
      <c r="C17" s="29">
        <f t="shared" ref="C17:C25" si="0">($C$6^K13)*($C$8^L13)*(10^(M13*$C$9+N13-O13*($C$5^P13)))</f>
        <v>10849.20958765863</v>
      </c>
      <c r="D17" s="29">
        <f>10^(LOG10(C17)-1.6*0.3)</f>
        <v>3592.5109379610826</v>
      </c>
      <c r="E17" s="30">
        <f>10^(LOG10(C17)+1.6*0.3)</f>
        <v>32764.089159251784</v>
      </c>
      <c r="K17" s="7">
        <v>1.105</v>
      </c>
      <c r="L17" s="8">
        <v>0.47599999999999998</v>
      </c>
      <c r="M17" s="8">
        <v>0.96099999999999997</v>
      </c>
      <c r="N17" s="8">
        <v>11.17</v>
      </c>
      <c r="O17" s="8">
        <v>8.9969999999999999</v>
      </c>
      <c r="P17" s="9">
        <v>-4.24E-2</v>
      </c>
    </row>
    <row r="18" spans="2:16" x14ac:dyDescent="0.25">
      <c r="B18" s="20" t="s">
        <v>21</v>
      </c>
      <c r="C18" s="29">
        <f t="shared" si="0"/>
        <v>28933.492834705026</v>
      </c>
      <c r="D18" s="29">
        <f t="shared" ref="D18:D25" si="1">10^(LOG10(C18)-1.6*0.3)</f>
        <v>9580.7799307643872</v>
      </c>
      <c r="E18" s="30">
        <f t="shared" ref="E18:E25" si="2">10^(LOG10(C18)+1.6*0.3)</f>
        <v>87377.751463406967</v>
      </c>
      <c r="K18" s="7">
        <v>1.071</v>
      </c>
      <c r="L18" s="8">
        <v>0.50700000000000001</v>
      </c>
      <c r="M18" s="8">
        <v>0.96899999999999997</v>
      </c>
      <c r="N18" s="8">
        <v>10.82</v>
      </c>
      <c r="O18" s="8">
        <v>8.4480000000000004</v>
      </c>
      <c r="P18" s="9">
        <v>-4.6699999999999998E-2</v>
      </c>
    </row>
    <row r="19" spans="2:16" x14ac:dyDescent="0.25">
      <c r="B19" s="20" t="s">
        <v>22</v>
      </c>
      <c r="C19" s="29">
        <f t="shared" si="0"/>
        <v>44770.488281663056</v>
      </c>
      <c r="D19" s="29">
        <f t="shared" si="1"/>
        <v>14824.901994030281</v>
      </c>
      <c r="E19" s="30">
        <f t="shared" si="2"/>
        <v>135204.71310944678</v>
      </c>
      <c r="K19" s="7">
        <v>1.034</v>
      </c>
      <c r="L19" s="8">
        <v>0.53100000000000003</v>
      </c>
      <c r="M19" s="8">
        <v>0.97499999999999998</v>
      </c>
      <c r="N19" s="8">
        <v>10.61</v>
      </c>
      <c r="O19" s="8">
        <v>8.0579999999999998</v>
      </c>
      <c r="P19" s="9">
        <v>-5.04E-2</v>
      </c>
    </row>
    <row r="20" spans="2:16" x14ac:dyDescent="0.25">
      <c r="B20" s="20" t="s">
        <v>23</v>
      </c>
      <c r="C20" s="29">
        <f t="shared" si="0"/>
        <v>72283.659396038638</v>
      </c>
      <c r="D20" s="29">
        <f t="shared" si="1"/>
        <v>23935.369200675974</v>
      </c>
      <c r="E20" s="30">
        <f t="shared" si="2"/>
        <v>218293.16155002039</v>
      </c>
      <c r="K20" s="7">
        <v>1.0209999999999999</v>
      </c>
      <c r="L20" s="8">
        <v>0.54100000000000004</v>
      </c>
      <c r="M20" s="8">
        <v>0.97699999999999998</v>
      </c>
      <c r="N20" s="8">
        <v>10.56</v>
      </c>
      <c r="O20" s="8">
        <v>7.9429999999999996</v>
      </c>
      <c r="P20" s="9">
        <v>-5.16E-2</v>
      </c>
    </row>
    <row r="21" spans="2:16" x14ac:dyDescent="0.25">
      <c r="B21" s="20" t="s">
        <v>24</v>
      </c>
      <c r="C21" s="29">
        <f t="shared" si="0"/>
        <v>98597.703194761954</v>
      </c>
      <c r="D21" s="29">
        <f t="shared" si="1"/>
        <v>32648.768034489138</v>
      </c>
      <c r="E21" s="30">
        <f t="shared" si="2"/>
        <v>297760.30339070933</v>
      </c>
      <c r="K21" s="10">
        <v>0.98799999999999999</v>
      </c>
      <c r="L21" s="11">
        <v>0.56899999999999995</v>
      </c>
      <c r="M21" s="11">
        <v>0.97599999999999998</v>
      </c>
      <c r="N21" s="11">
        <v>10.4</v>
      </c>
      <c r="O21" s="11">
        <v>7.6050000000000004</v>
      </c>
      <c r="P21" s="12">
        <v>-5.5399999999999998E-2</v>
      </c>
    </row>
    <row r="22" spans="2:16" x14ac:dyDescent="0.25">
      <c r="B22" s="20" t="s">
        <v>25</v>
      </c>
      <c r="C22" s="29">
        <f t="shared" si="0"/>
        <v>131321.40279942285</v>
      </c>
      <c r="D22" s="29">
        <f t="shared" si="1"/>
        <v>43484.603383639995</v>
      </c>
      <c r="E22" s="30">
        <f t="shared" si="2"/>
        <v>396584.29630972265</v>
      </c>
    </row>
    <row r="23" spans="2:16" x14ac:dyDescent="0.25">
      <c r="B23" s="20" t="s">
        <v>26</v>
      </c>
      <c r="C23" s="29">
        <f t="shared" si="0"/>
        <v>169732.75582023305</v>
      </c>
      <c r="D23" s="29">
        <f t="shared" si="1"/>
        <v>56203.797787084695</v>
      </c>
      <c r="E23" s="30">
        <f t="shared" si="2"/>
        <v>512584.72794788831</v>
      </c>
    </row>
    <row r="24" spans="2:16" x14ac:dyDescent="0.25">
      <c r="B24" s="20" t="s">
        <v>27</v>
      </c>
      <c r="C24" s="29">
        <f t="shared" si="0"/>
        <v>184359.42212575048</v>
      </c>
      <c r="D24" s="29">
        <f t="shared" si="1"/>
        <v>61047.142204382129</v>
      </c>
      <c r="E24" s="30">
        <f t="shared" si="2"/>
        <v>556756.55402098212</v>
      </c>
    </row>
    <row r="25" spans="2:16" ht="15.75" thickBot="1" x14ac:dyDescent="0.3">
      <c r="B25" s="24" t="s">
        <v>28</v>
      </c>
      <c r="C25" s="31">
        <f t="shared" si="0"/>
        <v>232657.23988792347</v>
      </c>
      <c r="D25" s="31">
        <f t="shared" si="1"/>
        <v>77040.052765132321</v>
      </c>
      <c r="E25" s="32">
        <f t="shared" si="2"/>
        <v>702613.63186352013</v>
      </c>
    </row>
    <row r="28" spans="2:16" ht="15.75" thickBot="1" x14ac:dyDescent="0.3">
      <c r="F28" s="36" t="s">
        <v>43</v>
      </c>
    </row>
    <row r="29" spans="2:16" ht="15.75" thickBot="1" x14ac:dyDescent="0.3">
      <c r="B29" s="33" t="s">
        <v>32</v>
      </c>
      <c r="C29" s="28" t="s">
        <v>34</v>
      </c>
      <c r="D29" s="28" t="s">
        <v>46</v>
      </c>
      <c r="E29" s="19" t="s">
        <v>47</v>
      </c>
      <c r="F29" s="19" t="s">
        <v>33</v>
      </c>
    </row>
    <row r="30" spans="2:16" x14ac:dyDescent="0.25">
      <c r="B30" s="20">
        <v>10</v>
      </c>
      <c r="C30" s="34">
        <f t="shared" ref="C30:E33" si="3">C19</f>
        <v>44770.488281663056</v>
      </c>
      <c r="D30" s="34">
        <f t="shared" si="3"/>
        <v>14824.901994030281</v>
      </c>
      <c r="E30" s="30">
        <f t="shared" si="3"/>
        <v>135204.71310944678</v>
      </c>
      <c r="F30" s="21">
        <v>29420</v>
      </c>
    </row>
    <row r="31" spans="2:16" x14ac:dyDescent="0.25">
      <c r="B31" s="20">
        <v>25</v>
      </c>
      <c r="C31" s="34">
        <f t="shared" si="3"/>
        <v>72283.659396038638</v>
      </c>
      <c r="D31" s="34">
        <f t="shared" si="3"/>
        <v>23935.369200675974</v>
      </c>
      <c r="E31" s="30">
        <f t="shared" si="3"/>
        <v>218293.16155002039</v>
      </c>
      <c r="F31" s="21">
        <v>51000</v>
      </c>
    </row>
    <row r="32" spans="2:16" x14ac:dyDescent="0.25">
      <c r="B32" s="20">
        <v>50</v>
      </c>
      <c r="C32" s="34">
        <f t="shared" si="3"/>
        <v>98597.703194761954</v>
      </c>
      <c r="D32" s="34">
        <f t="shared" si="3"/>
        <v>32648.768034489138</v>
      </c>
      <c r="E32" s="30">
        <f t="shared" si="3"/>
        <v>297760.30339070933</v>
      </c>
      <c r="F32" s="21">
        <v>68310</v>
      </c>
    </row>
    <row r="33" spans="2:6" x14ac:dyDescent="0.25">
      <c r="B33" s="20">
        <v>100</v>
      </c>
      <c r="C33" s="34">
        <f t="shared" si="3"/>
        <v>131321.40279942285</v>
      </c>
      <c r="D33" s="34">
        <f t="shared" si="3"/>
        <v>43484.603383639995</v>
      </c>
      <c r="E33" s="30">
        <f t="shared" si="3"/>
        <v>396584.29630972265</v>
      </c>
      <c r="F33" s="21">
        <v>85530</v>
      </c>
    </row>
    <row r="34" spans="2:6" ht="15.75" thickBot="1" x14ac:dyDescent="0.3">
      <c r="B34" s="24">
        <v>500</v>
      </c>
      <c r="C34" s="35">
        <f>C25</f>
        <v>232657.23988792347</v>
      </c>
      <c r="D34" s="35">
        <f>D25</f>
        <v>77040.052765132321</v>
      </c>
      <c r="E34" s="32">
        <f>E25</f>
        <v>702613.63186352013</v>
      </c>
      <c r="F34" s="26">
        <v>122200</v>
      </c>
    </row>
  </sheetData>
  <mergeCells count="7">
    <mergeCell ref="B1:L2"/>
    <mergeCell ref="B4:C4"/>
    <mergeCell ref="B15:C15"/>
    <mergeCell ref="G4:L4"/>
    <mergeCell ref="K11:P11"/>
    <mergeCell ref="G5:L5"/>
    <mergeCell ref="B3:C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E4BA-F465-4718-A3D1-29773518C251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CB79-00EE-4D59-850F-009C4D4EBA26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Babak</dc:creator>
  <cp:lastModifiedBy>Campbell, Douglas (Toronto)</cp:lastModifiedBy>
  <dcterms:created xsi:type="dcterms:W3CDTF">2021-11-23T15:15:00Z</dcterms:created>
  <dcterms:modified xsi:type="dcterms:W3CDTF">2021-12-09T15:59:58Z</dcterms:modified>
</cp:coreProperties>
</file>