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us0565-pbfss01\shared_projects\177311603\studies\HUC12110107_hondo\production\engineering_riverine\hydraulics\ble_models\"/>
    </mc:Choice>
  </mc:AlternateContent>
  <xr:revisionPtr revIDLastSave="0" documentId="13_ncr:1_{263F4F3C-10E7-411B-A8F4-E7D255813B35}" xr6:coauthVersionLast="47" xr6:coauthVersionMax="47" xr10:uidLastSave="{00000000-0000-0000-0000-000000000000}"/>
  <bookViews>
    <workbookView xWindow="28680" yWindow="-120" windowWidth="29040" windowHeight="15840" activeTab="3" xr2:uid="{5A9AE053-14A8-4BE1-A7FC-835FC78EC4AE}"/>
  </bookViews>
  <sheets>
    <sheet name="08200000" sheetId="1" r:id="rId1"/>
    <sheet name="08200700" sheetId="4" r:id="rId2"/>
    <sheet name="08202700" sheetId="5" r:id="rId3"/>
    <sheet name="08201500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6" l="1"/>
  <c r="C25" i="6"/>
  <c r="C34" i="6" s="1"/>
  <c r="C24" i="6"/>
  <c r="E24" i="6" s="1"/>
  <c r="C23" i="6"/>
  <c r="E23" i="6" s="1"/>
  <c r="C22" i="6"/>
  <c r="C33" i="6" s="1"/>
  <c r="C21" i="6"/>
  <c r="E21" i="6" s="1"/>
  <c r="E32" i="6" s="1"/>
  <c r="C20" i="6"/>
  <c r="C31" i="6" s="1"/>
  <c r="C19" i="6"/>
  <c r="C30" i="6" s="1"/>
  <c r="C18" i="6"/>
  <c r="E18" i="6" s="1"/>
  <c r="C17" i="6"/>
  <c r="E17" i="6" s="1"/>
  <c r="C25" i="5"/>
  <c r="C34" i="5" s="1"/>
  <c r="C24" i="5"/>
  <c r="D24" i="5" s="1"/>
  <c r="C23" i="5"/>
  <c r="E23" i="5" s="1"/>
  <c r="C22" i="5"/>
  <c r="D22" i="5" s="1"/>
  <c r="D33" i="5" s="1"/>
  <c r="C21" i="5"/>
  <c r="E21" i="5" s="1"/>
  <c r="E32" i="5" s="1"/>
  <c r="C20" i="5"/>
  <c r="E20" i="5" s="1"/>
  <c r="E31" i="5" s="1"/>
  <c r="C19" i="5"/>
  <c r="C30" i="5" s="1"/>
  <c r="C18" i="5"/>
  <c r="D18" i="5" s="1"/>
  <c r="C17" i="5"/>
  <c r="E17" i="5" s="1"/>
  <c r="C7" i="5"/>
  <c r="C25" i="4"/>
  <c r="C34" i="4" s="1"/>
  <c r="C24" i="4"/>
  <c r="D24" i="4" s="1"/>
  <c r="C23" i="4"/>
  <c r="E23" i="4" s="1"/>
  <c r="C22" i="4"/>
  <c r="E22" i="4" s="1"/>
  <c r="E33" i="4" s="1"/>
  <c r="C21" i="4"/>
  <c r="E21" i="4" s="1"/>
  <c r="E32" i="4" s="1"/>
  <c r="C20" i="4"/>
  <c r="D20" i="4" s="1"/>
  <c r="D31" i="4" s="1"/>
  <c r="C19" i="4"/>
  <c r="C30" i="4" s="1"/>
  <c r="C18" i="4"/>
  <c r="E18" i="4" s="1"/>
  <c r="C17" i="4"/>
  <c r="E17" i="4" s="1"/>
  <c r="C7" i="4"/>
  <c r="D18" i="6" l="1"/>
  <c r="D17" i="6"/>
  <c r="D22" i="6"/>
  <c r="D33" i="6" s="1"/>
  <c r="E22" i="6"/>
  <c r="E33" i="6" s="1"/>
  <c r="D25" i="6"/>
  <c r="D34" i="6" s="1"/>
  <c r="D21" i="6"/>
  <c r="D32" i="6" s="1"/>
  <c r="E25" i="6"/>
  <c r="E34" i="6" s="1"/>
  <c r="D19" i="6"/>
  <c r="D30" i="6" s="1"/>
  <c r="E19" i="6"/>
  <c r="E30" i="6" s="1"/>
  <c r="C32" i="6"/>
  <c r="E20" i="6"/>
  <c r="E31" i="6" s="1"/>
  <c r="D23" i="6"/>
  <c r="D20" i="6"/>
  <c r="D31" i="6" s="1"/>
  <c r="D24" i="6"/>
  <c r="E18" i="5"/>
  <c r="E22" i="5"/>
  <c r="E33" i="5" s="1"/>
  <c r="C31" i="4"/>
  <c r="C32" i="4"/>
  <c r="C31" i="5"/>
  <c r="C32" i="5"/>
  <c r="D23" i="5"/>
  <c r="D19" i="5"/>
  <c r="D30" i="5" s="1"/>
  <c r="E19" i="5"/>
  <c r="E30" i="5" s="1"/>
  <c r="C33" i="5"/>
  <c r="D17" i="5"/>
  <c r="D21" i="5"/>
  <c r="D32" i="5" s="1"/>
  <c r="D25" i="5"/>
  <c r="D34" i="5" s="1"/>
  <c r="E25" i="5"/>
  <c r="E34" i="5" s="1"/>
  <c r="E24" i="5"/>
  <c r="D20" i="5"/>
  <c r="D31" i="5" s="1"/>
  <c r="D23" i="4"/>
  <c r="E20" i="4"/>
  <c r="E31" i="4" s="1"/>
  <c r="E24" i="4"/>
  <c r="C33" i="4"/>
  <c r="E19" i="4"/>
  <c r="E30" i="4" s="1"/>
  <c r="D17" i="4"/>
  <c r="D21" i="4"/>
  <c r="D32" i="4" s="1"/>
  <c r="D25" i="4"/>
  <c r="D34" i="4" s="1"/>
  <c r="E25" i="4"/>
  <c r="E34" i="4" s="1"/>
  <c r="D19" i="4"/>
  <c r="D30" i="4" s="1"/>
  <c r="D18" i="4"/>
  <c r="D22" i="4"/>
  <c r="D33" i="4" s="1"/>
  <c r="C7" i="1"/>
  <c r="C18" i="1" l="1"/>
  <c r="E18" i="1" s="1"/>
  <c r="D18" i="1" l="1"/>
  <c r="C19" i="1"/>
  <c r="C30" i="1" s="1"/>
  <c r="C25" i="1"/>
  <c r="C34" i="1" s="1"/>
  <c r="C17" i="1"/>
  <c r="E17" i="1" s="1"/>
  <c r="C20" i="1"/>
  <c r="C31" i="1" s="1"/>
  <c r="C22" i="1"/>
  <c r="C33" i="1" s="1"/>
  <c r="C24" i="1"/>
  <c r="E24" i="1" s="1"/>
  <c r="C21" i="1"/>
  <c r="C32" i="1" s="1"/>
  <c r="C23" i="1"/>
  <c r="D23" i="1" s="1"/>
  <c r="D17" i="1" l="1"/>
  <c r="D25" i="1"/>
  <c r="D34" i="1" s="1"/>
  <c r="E25" i="1"/>
  <c r="E34" i="1" s="1"/>
  <c r="E22" i="1"/>
  <c r="E33" i="1" s="1"/>
  <c r="D22" i="1"/>
  <c r="D33" i="1" s="1"/>
  <c r="D21" i="1"/>
  <c r="D32" i="1" s="1"/>
  <c r="E21" i="1"/>
  <c r="E32" i="1" s="1"/>
  <c r="E19" i="1"/>
  <c r="E30" i="1" s="1"/>
  <c r="D24" i="1"/>
  <c r="E23" i="1"/>
  <c r="D19" i="1"/>
  <c r="D30" i="1" s="1"/>
  <c r="E20" i="1"/>
  <c r="E31" i="1" s="1"/>
  <c r="D20" i="1"/>
  <c r="D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tc={C8FA8486-C0FA-4F7C-9384-D907D6824951}</author>
  </authors>
  <commentList>
    <comment ref="F28" authorId="0" shapeId="0" xr:uid="{C8FA8486-C0FA-4F7C-9384-D907D6824951}">
      <text>
        <t>[Threaded comment]
Your version of Excel allows you to read this threaded comment; however, any edits to it will get removed if the file is opened in a newer version of Excel. Learn more: https://go.microsoft.com/fwlink/?linkid=870924
Comment:
    w/ skew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tc={20800949-B80A-45EA-93B5-8223AA31D5F2}</author>
  </authors>
  <commentList>
    <comment ref="F28" authorId="0" shapeId="0" xr:uid="{20800949-B80A-45EA-93B5-8223AA31D5F2}">
      <text>
        <t>[Threaded comment]
Your version of Excel allows you to read this threaded comment; however, any edits to it will get removed if the file is opened in a newer version of Excel. Learn more: https://go.microsoft.com/fwlink/?linkid=870924
Comment:
    w/ skew</t>
      </text>
    </comment>
  </commentList>
</comments>
</file>

<file path=xl/sharedStrings.xml><?xml version="1.0" encoding="utf-8"?>
<sst xmlns="http://schemas.openxmlformats.org/spreadsheetml/2006/main" count="212" uniqueCount="47">
  <si>
    <t>Minimum</t>
  </si>
  <si>
    <t>S</t>
  </si>
  <si>
    <t>Characteristics</t>
  </si>
  <si>
    <t>1st Quartile</t>
  </si>
  <si>
    <t>Median</t>
  </si>
  <si>
    <t>3rd Quartile</t>
  </si>
  <si>
    <t>Maximum</t>
  </si>
  <si>
    <t>P (in)</t>
  </si>
  <si>
    <t>A (mi2)</t>
  </si>
  <si>
    <t>Omega</t>
  </si>
  <si>
    <t>100 x S</t>
  </si>
  <si>
    <t>Coeff1</t>
  </si>
  <si>
    <t>Coeff2</t>
  </si>
  <si>
    <t>Coeff3</t>
  </si>
  <si>
    <t>Coeff4</t>
  </si>
  <si>
    <t>Coeff5</t>
  </si>
  <si>
    <t>Coeff6</t>
  </si>
  <si>
    <t>The estimation of annual peak streamflow frequency for undeveloped watersheds in Texas based on the USGS's scientific investigation report (2009): https://pubs.usgs.gov/sir/2009/5087/pdf/sir2009-5087.pdf</t>
  </si>
  <si>
    <t>Inputs</t>
  </si>
  <si>
    <t>Final Results</t>
  </si>
  <si>
    <r>
      <t xml:space="preserve">Q2 </t>
    </r>
    <r>
      <rPr>
        <sz val="8"/>
        <color theme="1"/>
        <rFont val="Calibri"/>
        <family val="2"/>
        <scheme val="minor"/>
      </rPr>
      <t>(cfs)</t>
    </r>
  </si>
  <si>
    <r>
      <t xml:space="preserve">Q5 </t>
    </r>
    <r>
      <rPr>
        <sz val="8"/>
        <color theme="1"/>
        <rFont val="Calibri"/>
        <family val="2"/>
        <scheme val="minor"/>
      </rPr>
      <t>(cfs)</t>
    </r>
  </si>
  <si>
    <r>
      <t xml:space="preserve">Q10 </t>
    </r>
    <r>
      <rPr>
        <sz val="8"/>
        <color theme="1"/>
        <rFont val="Calibri"/>
        <family val="2"/>
        <scheme val="minor"/>
      </rPr>
      <t>(cfs)</t>
    </r>
  </si>
  <si>
    <r>
      <t xml:space="preserve">Q25 </t>
    </r>
    <r>
      <rPr>
        <sz val="8"/>
        <color theme="1"/>
        <rFont val="Calibri"/>
        <family val="2"/>
        <scheme val="minor"/>
      </rPr>
      <t>(cfs)</t>
    </r>
  </si>
  <si>
    <r>
      <t xml:space="preserve">Q50 </t>
    </r>
    <r>
      <rPr>
        <sz val="8"/>
        <color theme="1"/>
        <rFont val="Calibri"/>
        <family val="2"/>
        <scheme val="minor"/>
      </rPr>
      <t>(cfs)</t>
    </r>
  </si>
  <si>
    <r>
      <t xml:space="preserve">Q100 </t>
    </r>
    <r>
      <rPr>
        <sz val="8"/>
        <color theme="1"/>
        <rFont val="Calibri"/>
        <family val="2"/>
        <scheme val="minor"/>
      </rPr>
      <t>(cfs)</t>
    </r>
  </si>
  <si>
    <r>
      <t xml:space="preserve">Q200 </t>
    </r>
    <r>
      <rPr>
        <sz val="8"/>
        <color theme="1"/>
        <rFont val="Calibri"/>
        <family val="2"/>
        <scheme val="minor"/>
      </rPr>
      <t>(cfs)</t>
    </r>
  </si>
  <si>
    <r>
      <t xml:space="preserve">Q250 </t>
    </r>
    <r>
      <rPr>
        <sz val="8"/>
        <color theme="1"/>
        <rFont val="Calibri"/>
        <family val="2"/>
        <scheme val="minor"/>
      </rPr>
      <t>(cfs)</t>
    </r>
  </si>
  <si>
    <r>
      <t xml:space="preserve">Q500 </t>
    </r>
    <r>
      <rPr>
        <sz val="8"/>
        <color theme="1"/>
        <rFont val="Calibri"/>
        <family val="2"/>
        <scheme val="minor"/>
      </rPr>
      <t>(cfs)</t>
    </r>
  </si>
  <si>
    <t>The regression equations coefficients (Do not change!)</t>
  </si>
  <si>
    <t>Recurrence Interval</t>
  </si>
  <si>
    <t>PeakFQ Estimates</t>
  </si>
  <si>
    <t>Regression (cfs)</t>
  </si>
  <si>
    <t>Description</t>
  </si>
  <si>
    <t>Drainage area</t>
  </si>
  <si>
    <t>Avg Annual Precip</t>
  </si>
  <si>
    <t>Fig 3 in report or georef shp</t>
  </si>
  <si>
    <t>Interpolated Main Channel Slope*100</t>
  </si>
  <si>
    <t>Table1 in the report: Summary statistics of the watershed characteristics</t>
  </si>
  <si>
    <t>Use this table for interpolation purposes</t>
  </si>
  <si>
    <t>Main Channel Slope (should be verified based on topography)</t>
  </si>
  <si>
    <t>Add PeakFQ results here</t>
  </si>
  <si>
    <t>Table 3 in the report</t>
  </si>
  <si>
    <t>Add your basin characteristics here</t>
  </si>
  <si>
    <t>5% lower CL</t>
  </si>
  <si>
    <t>95% upper CL</t>
  </si>
  <si>
    <t>Model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</si>
</sst>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1" fontId="0" fillId="0" borderId="11" xfId="0" applyNumberFormat="1" applyBorder="1" applyAlignment="1" applyProtection="1">
      <alignment horizontal="center" vertical="center"/>
      <protection locked="0"/>
    </xf>
    <xf numFmtId="1" fontId="0" fillId="0" borderId="10" xfId="0" applyNumberForma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1" fontId="0" fillId="0" borderId="7" xfId="0" applyNumberFormat="1" applyBorder="1" applyAlignment="1" applyProtection="1">
      <alignment horizontal="center" vertical="center"/>
      <protection locked="0"/>
    </xf>
    <xf numFmtId="1" fontId="0" fillId="0" borderId="9" xfId="0" applyNumberForma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 wrapText="1"/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Peak Discharge Estimation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Omega Estimates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'08200000'!$B$30:$B$34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'08200000'!$C$30:$C$34</c:f>
              <c:numCache>
                <c:formatCode>0</c:formatCode>
                <c:ptCount val="5"/>
                <c:pt idx="0">
                  <c:v>11257.617879397889</c:v>
                </c:pt>
                <c:pt idx="1">
                  <c:v>17277.179739949592</c:v>
                </c:pt>
                <c:pt idx="2">
                  <c:v>22709.768190680501</c:v>
                </c:pt>
                <c:pt idx="3">
                  <c:v>29146.68398915436</c:v>
                </c:pt>
                <c:pt idx="4">
                  <c:v>48092.787635738445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A0-4E14-A6B7-3116638C1312}"/>
            </c:ext>
          </c:extLst>
        </c:ser>
        <c:ser>
          <c:idx val="1"/>
          <c:order val="1"/>
          <c:tx>
            <c:v>PeakFQ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'08200000'!$B$30:$B$34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'08200000'!$F$30:$F$34</c:f>
              <c:numCache>
                <c:formatCode>General</c:formatCode>
                <c:ptCount val="5"/>
                <c:pt idx="0">
                  <c:v>34000</c:v>
                </c:pt>
                <c:pt idx="1">
                  <c:v>61820</c:v>
                </c:pt>
                <c:pt idx="2">
                  <c:v>87820</c:v>
                </c:pt>
                <c:pt idx="3">
                  <c:v>117700</c:v>
                </c:pt>
                <c:pt idx="4">
                  <c:v>200200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A0-4E14-A6B7-3116638C1312}"/>
            </c:ext>
          </c:extLst>
        </c:ser>
        <c:ser>
          <c:idx val="2"/>
          <c:order val="2"/>
          <c:tx>
            <c:v>10% 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'08200000'!$B$30:$B$34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'08200000'!$D$30:$D$34</c:f>
              <c:numCache>
                <c:formatCode>0</c:formatCode>
                <c:ptCount val="5"/>
                <c:pt idx="0">
                  <c:v>3727.7476336274899</c:v>
                </c:pt>
                <c:pt idx="1">
                  <c:v>5721.0119033458141</c:v>
                </c:pt>
                <c:pt idx="2">
                  <c:v>7519.9110095897231</c:v>
                </c:pt>
                <c:pt idx="3">
                  <c:v>9651.374156827369</c:v>
                </c:pt>
                <c:pt idx="4">
                  <c:v>15925.018705046165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6A0-4E14-A6B7-3116638C1312}"/>
            </c:ext>
          </c:extLst>
        </c:ser>
        <c:ser>
          <c:idx val="3"/>
          <c:order val="3"/>
          <c:tx>
            <c:v>90% 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'08200000'!$B$30:$B$34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'08200000'!$E$30:$E$34</c:f>
              <c:numCache>
                <c:formatCode>0</c:formatCode>
                <c:ptCount val="5"/>
                <c:pt idx="0">
                  <c:v>33997.462482516123</c:v>
                </c:pt>
                <c:pt idx="1">
                  <c:v>52176.24867935574</c:v>
                </c:pt>
                <c:pt idx="2">
                  <c:v>68582.403517376806</c:v>
                </c:pt>
                <c:pt idx="3">
                  <c:v>88021.578457060619</c:v>
                </c:pt>
                <c:pt idx="4">
                  <c:v>145237.89675947762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6A0-4E14-A6B7-3116638C1312}"/>
            </c:ext>
          </c:extLst>
        </c:ser>
        <c:ser>
          <c:idx val="4"/>
          <c:order val="4"/>
          <c:tx>
            <c:v>Modeled Results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'08200000'!$B$30:$B$34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'08200000'!$G$30:$G$34</c:f>
              <c:numCache>
                <c:formatCode>General</c:formatCode>
                <c:ptCount val="5"/>
                <c:pt idx="0">
                  <c:v>50705.339800000002</c:v>
                </c:pt>
                <c:pt idx="1">
                  <c:v>73615.476599999995</c:v>
                </c:pt>
                <c:pt idx="2">
                  <c:v>93399.390599999999</c:v>
                </c:pt>
                <c:pt idx="3">
                  <c:v>113555.8906</c:v>
                </c:pt>
                <c:pt idx="4">
                  <c:v>158389.90599999999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DCE-4EFF-988F-C01AF55DA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43471"/>
        <c:axId val="1172640559"/>
      </c:scatterChart>
      <c:valAx>
        <c:axId val="1172643471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Recurrence Interval (yr)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0559"/>
        <c:crosses val="autoZero"/>
        <c:crossBetween val="midCat"/>
        <c:majorUnit val="100"/>
      </c:valAx>
      <c:valAx>
        <c:axId val="1172640559"/>
        <c:scaling>
          <c:logBase val="10"/>
          <c:orientation val="minMax"/>
          <c:max val="300000"/>
          <c:min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34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Peak Discharge Estimation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Omega Estimates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'08200700'!$B$30:$B$34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'08200700'!$C$30:$C$34</c:f>
              <c:numCache>
                <c:formatCode>0</c:formatCode>
                <c:ptCount val="5"/>
                <c:pt idx="0">
                  <c:v>15386.865495422033</c:v>
                </c:pt>
                <c:pt idx="1">
                  <c:v>23756.89726185003</c:v>
                </c:pt>
                <c:pt idx="2">
                  <c:v>31368.755337099439</c:v>
                </c:pt>
                <c:pt idx="3">
                  <c:v>40431.31991155431</c:v>
                </c:pt>
                <c:pt idx="4">
                  <c:v>67247.107618824419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9DF-4DC0-ACA3-2AE3C05C7E45}"/>
            </c:ext>
          </c:extLst>
        </c:ser>
        <c:ser>
          <c:idx val="1"/>
          <c:order val="1"/>
          <c:tx>
            <c:v>PeakFQ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'08200700'!$B$30:$B$34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'08200700'!$F$30:$F$34</c:f>
              <c:numCache>
                <c:formatCode>General</c:formatCode>
                <c:ptCount val="5"/>
                <c:pt idx="0">
                  <c:v>40260</c:v>
                </c:pt>
                <c:pt idx="1">
                  <c:v>69800</c:v>
                </c:pt>
                <c:pt idx="2">
                  <c:v>96650</c:v>
                </c:pt>
                <c:pt idx="3">
                  <c:v>127000</c:v>
                </c:pt>
                <c:pt idx="4">
                  <c:v>209300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9DF-4DC0-ACA3-2AE3C05C7E45}"/>
            </c:ext>
          </c:extLst>
        </c:ser>
        <c:ser>
          <c:idx val="2"/>
          <c:order val="2"/>
          <c:tx>
            <c:v>10% 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'08200700'!$B$30:$B$34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'08200700'!$D$30:$D$34</c:f>
              <c:numCache>
                <c:formatCode>0</c:formatCode>
                <c:ptCount val="5"/>
                <c:pt idx="0">
                  <c:v>5095.0700276008929</c:v>
                </c:pt>
                <c:pt idx="1">
                  <c:v>7866.6480332631027</c:v>
                </c:pt>
                <c:pt idx="2">
                  <c:v>10387.171134286755</c:v>
                </c:pt>
                <c:pt idx="3">
                  <c:v>13388.068305334376</c:v>
                </c:pt>
                <c:pt idx="4">
                  <c:v>22267.610162281828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9DF-4DC0-ACA3-2AE3C05C7E45}"/>
            </c:ext>
          </c:extLst>
        </c:ser>
        <c:ser>
          <c:idx val="3"/>
          <c:order val="3"/>
          <c:tx>
            <c:v>90% 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'08200700'!$B$30:$B$34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'08200700'!$E$30:$E$34</c:f>
              <c:numCache>
                <c:formatCode>0</c:formatCode>
                <c:ptCount val="5"/>
                <c:pt idx="0">
                  <c:v>46467.590924494267</c:v>
                </c:pt>
                <c:pt idx="1">
                  <c:v>71744.682757338087</c:v>
                </c:pt>
                <c:pt idx="2">
                  <c:v>94732.126647143537</c:v>
                </c:pt>
                <c:pt idx="3">
                  <c:v>122100.63412502296</c:v>
                </c:pt>
                <c:pt idx="4">
                  <c:v>203083.01834552901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9DF-4DC0-ACA3-2AE3C05C7E45}"/>
            </c:ext>
          </c:extLst>
        </c:ser>
        <c:ser>
          <c:idx val="4"/>
          <c:order val="4"/>
          <c:tx>
            <c:v>Modeled Results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'08200700'!$B$30:$B$34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'08200700'!$G$30:$G$34</c:f>
              <c:numCache>
                <c:formatCode>General</c:formatCode>
                <c:ptCount val="5"/>
                <c:pt idx="0">
                  <c:v>46448.968800000002</c:v>
                </c:pt>
                <c:pt idx="1">
                  <c:v>67896.390599999999</c:v>
                </c:pt>
                <c:pt idx="2">
                  <c:v>87036.906199999998</c:v>
                </c:pt>
                <c:pt idx="3">
                  <c:v>108256.96090000001</c:v>
                </c:pt>
                <c:pt idx="4">
                  <c:v>152758.46900000001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9DF-4DC0-ACA3-2AE3C05C7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43471"/>
        <c:axId val="1172640559"/>
      </c:scatterChart>
      <c:valAx>
        <c:axId val="1172643471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Recurrence Interval (yr)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0559"/>
        <c:crosses val="autoZero"/>
        <c:crossBetween val="midCat"/>
        <c:majorUnit val="100"/>
      </c:valAx>
      <c:valAx>
        <c:axId val="1172640559"/>
        <c:scaling>
          <c:logBase val="10"/>
          <c:orientation val="minMax"/>
          <c:max val="300000"/>
          <c:min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34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Peak Discharge Estimation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Omega Estimates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'08202700'!$B$30:$B$34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'08202700'!$C$30:$C$34</c:f>
              <c:numCache>
                <c:formatCode>0</c:formatCode>
                <c:ptCount val="5"/>
                <c:pt idx="0">
                  <c:v>21995.241883513656</c:v>
                </c:pt>
                <c:pt idx="1">
                  <c:v>35033.371777652697</c:v>
                </c:pt>
                <c:pt idx="2">
                  <c:v>47278.202214166413</c:v>
                </c:pt>
                <c:pt idx="3">
                  <c:v>62320.230822592377</c:v>
                </c:pt>
                <c:pt idx="4">
                  <c:v>108397.70681994573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22-42B8-8CDE-BEFF75EDC259}"/>
            </c:ext>
          </c:extLst>
        </c:ser>
        <c:ser>
          <c:idx val="1"/>
          <c:order val="1"/>
          <c:tx>
            <c:v>PeakFQ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'08202700'!$B$30:$B$34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'08202700'!$F$30:$F$34</c:f>
              <c:numCache>
                <c:formatCode>General</c:formatCode>
                <c:ptCount val="5"/>
                <c:pt idx="0">
                  <c:v>28590</c:v>
                </c:pt>
                <c:pt idx="1">
                  <c:v>58440</c:v>
                </c:pt>
                <c:pt idx="2">
                  <c:v>89210</c:v>
                </c:pt>
                <c:pt idx="3">
                  <c:v>127300</c:v>
                </c:pt>
                <c:pt idx="4">
                  <c:v>243600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522-42B8-8CDE-BEFF75EDC259}"/>
            </c:ext>
          </c:extLst>
        </c:ser>
        <c:ser>
          <c:idx val="2"/>
          <c:order val="2"/>
          <c:tx>
            <c:v>10% 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'08202700'!$B$30:$B$34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'08202700'!$D$30:$D$34</c:f>
              <c:numCache>
                <c:formatCode>0</c:formatCode>
                <c:ptCount val="5"/>
                <c:pt idx="0">
                  <c:v>7283.3091121687385</c:v>
                </c:pt>
                <c:pt idx="1">
                  <c:v>11600.639686050714</c:v>
                </c:pt>
                <c:pt idx="2">
                  <c:v>15655.284120857663</c:v>
                </c:pt>
                <c:pt idx="3">
                  <c:v>20636.167923338966</c:v>
                </c:pt>
                <c:pt idx="4">
                  <c:v>35893.854225429845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522-42B8-8CDE-BEFF75EDC259}"/>
            </c:ext>
          </c:extLst>
        </c:ser>
        <c:ser>
          <c:idx val="3"/>
          <c:order val="3"/>
          <c:tx>
            <c:v>90% 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'08202700'!$B$30:$B$34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'08202700'!$E$30:$E$34</c:f>
              <c:numCache>
                <c:formatCode>0</c:formatCode>
                <c:ptCount val="5"/>
                <c:pt idx="0">
                  <c:v>66424.568566775546</c:v>
                </c:pt>
                <c:pt idx="1">
                  <c:v>105799.09137140568</c:v>
                </c:pt>
                <c:pt idx="2">
                  <c:v>142777.88811418664</c:v>
                </c:pt>
                <c:pt idx="3">
                  <c:v>188204.088288539</c:v>
                </c:pt>
                <c:pt idx="4">
                  <c:v>327355.84119852877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522-42B8-8CDE-BEFF75EDC259}"/>
            </c:ext>
          </c:extLst>
        </c:ser>
        <c:ser>
          <c:idx val="4"/>
          <c:order val="4"/>
          <c:tx>
            <c:v>Model Results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'08202700'!$B$30:$B$34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'08202700'!$G$30:$G$34</c:f>
              <c:numCache>
                <c:formatCode>General</c:formatCode>
                <c:ptCount val="5"/>
                <c:pt idx="0">
                  <c:v>48017.792999999998</c:v>
                </c:pt>
                <c:pt idx="1">
                  <c:v>55633.835899999998</c:v>
                </c:pt>
                <c:pt idx="2">
                  <c:v>59977.867200000001</c:v>
                </c:pt>
                <c:pt idx="3">
                  <c:v>63017.84</c:v>
                </c:pt>
                <c:pt idx="4">
                  <c:v>68340.546900000001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522-42B8-8CDE-BEFF75EDC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43471"/>
        <c:axId val="1172640559"/>
      </c:scatterChart>
      <c:valAx>
        <c:axId val="1172643471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Recurrence Interval (yr)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0559"/>
        <c:crosses val="autoZero"/>
        <c:crossBetween val="midCat"/>
        <c:majorUnit val="100"/>
      </c:valAx>
      <c:valAx>
        <c:axId val="1172640559"/>
        <c:scaling>
          <c:logBase val="10"/>
          <c:orientation val="minMax"/>
          <c:max val="350000"/>
          <c:min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34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Peak Discharge Estimation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Omega Estimates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'08201500'!$B$30:$B$34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'08201500'!$C$30:$C$34</c:f>
              <c:numCache>
                <c:formatCode>0</c:formatCode>
                <c:ptCount val="5"/>
                <c:pt idx="0">
                  <c:v>8745.3435234425833</c:v>
                </c:pt>
                <c:pt idx="1">
                  <c:v>13648.649944168121</c:v>
                </c:pt>
                <c:pt idx="2">
                  <c:v>18145.501332183525</c:v>
                </c:pt>
                <c:pt idx="3">
                  <c:v>23587.346067887724</c:v>
                </c:pt>
                <c:pt idx="4">
                  <c:v>39953.391506272092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020-4E4F-8DF4-DD094F5EEAD9}"/>
            </c:ext>
          </c:extLst>
        </c:ser>
        <c:ser>
          <c:idx val="1"/>
          <c:order val="1"/>
          <c:tx>
            <c:v>PeakFQ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'08201500'!$B$30:$B$34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'08201500'!$F$30:$F$34</c:f>
              <c:numCache>
                <c:formatCode>General</c:formatCode>
                <c:ptCount val="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020-4E4F-8DF4-DD094F5EEAD9}"/>
            </c:ext>
          </c:extLst>
        </c:ser>
        <c:ser>
          <c:idx val="2"/>
          <c:order val="2"/>
          <c:tx>
            <c:v>10% 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'08201500'!$B$30:$B$34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'08201500'!$D$30:$D$34</c:f>
              <c:numCache>
                <c:formatCode>0</c:formatCode>
                <c:ptCount val="5"/>
                <c:pt idx="0">
                  <c:v>2895.8554086680606</c:v>
                </c:pt>
                <c:pt idx="1">
                  <c:v>4519.4927627356938</c:v>
                </c:pt>
                <c:pt idx="2">
                  <c:v>6008.5402059897879</c:v>
                </c:pt>
                <c:pt idx="3">
                  <c:v>7810.5043562576511</c:v>
                </c:pt>
                <c:pt idx="4">
                  <c:v>13229.811336504898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020-4E4F-8DF4-DD094F5EEAD9}"/>
            </c:ext>
          </c:extLst>
        </c:ser>
        <c:ser>
          <c:idx val="3"/>
          <c:order val="3"/>
          <c:tx>
            <c:v>90% 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'08201500'!$B$30:$B$34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'08201500'!$E$30:$E$34</c:f>
              <c:numCache>
                <c:formatCode>0</c:formatCode>
                <c:ptCount val="5"/>
                <c:pt idx="0">
                  <c:v>26410.515219127035</c:v>
                </c:pt>
                <c:pt idx="1">
                  <c:v>41218.263880055383</c:v>
                </c:pt>
                <c:pt idx="2">
                  <c:v>54798.537965684758</c:v>
                </c:pt>
                <c:pt idx="3">
                  <c:v>71232.646337435275</c:v>
                </c:pt>
                <c:pt idx="4">
                  <c:v>120657.31341526202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020-4E4F-8DF4-DD094F5EEAD9}"/>
            </c:ext>
          </c:extLst>
        </c:ser>
        <c:ser>
          <c:idx val="4"/>
          <c:order val="4"/>
          <c:tx>
            <c:v>Modeled Results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'08201500'!$B$30:$B$34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'08201500'!$G$30:$G$34</c:f>
              <c:numCache>
                <c:formatCode>General</c:formatCode>
                <c:ptCount val="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020-4E4F-8DF4-DD094F5EE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43471"/>
        <c:axId val="1172640559"/>
      </c:scatterChart>
      <c:valAx>
        <c:axId val="1172643471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Recurrence Interval (yr)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0559"/>
        <c:crosses val="autoZero"/>
        <c:crossBetween val="midCat"/>
        <c:majorUnit val="100"/>
      </c:valAx>
      <c:valAx>
        <c:axId val="1172640559"/>
        <c:scaling>
          <c:logBase val="10"/>
          <c:orientation val="minMax"/>
          <c:max val="300000"/>
          <c:min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34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22</xdr:row>
      <xdr:rowOff>171449</xdr:rowOff>
    </xdr:from>
    <xdr:to>
      <xdr:col>16</xdr:col>
      <xdr:colOff>9525</xdr:colOff>
      <xdr:row>41</xdr:row>
      <xdr:rowOff>152399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1EDD5F-2B57-4002-B61D-39465E58F9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152401</xdr:colOff>
      <xdr:row>11</xdr:row>
      <xdr:rowOff>9525</xdr:rowOff>
    </xdr:from>
    <xdr:to>
      <xdr:col>9</xdr:col>
      <xdr:colOff>370659</xdr:colOff>
      <xdr:row>22</xdr:row>
      <xdr:rowOff>75849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63846B-8D4A-42BF-9A18-8CE4F3B8B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24701" y="2162175"/>
          <a:ext cx="3094808" cy="21999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23</xdr:row>
      <xdr:rowOff>19049</xdr:rowOff>
    </xdr:from>
    <xdr:to>
      <xdr:col>16</xdr:col>
      <xdr:colOff>9525</xdr:colOff>
      <xdr:row>41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713F26F-DE9E-46D2-85EE-522ED9B8A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152401</xdr:colOff>
      <xdr:row>11</xdr:row>
      <xdr:rowOff>9525</xdr:rowOff>
    </xdr:from>
    <xdr:to>
      <xdr:col>9</xdr:col>
      <xdr:colOff>370659</xdr:colOff>
      <xdr:row>22</xdr:row>
      <xdr:rowOff>75849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2E0720-8D31-46FD-85FA-CFA156366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67851" y="2152650"/>
          <a:ext cx="3094808" cy="21999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22</xdr:row>
      <xdr:rowOff>161924</xdr:rowOff>
    </xdr:from>
    <xdr:to>
      <xdr:col>16</xdr:col>
      <xdr:colOff>28575</xdr:colOff>
      <xdr:row>41</xdr:row>
      <xdr:rowOff>142874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B22380B-2C1B-4A5A-898C-E1E7877AE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152401</xdr:colOff>
      <xdr:row>11</xdr:row>
      <xdr:rowOff>9525</xdr:rowOff>
    </xdr:from>
    <xdr:to>
      <xdr:col>9</xdr:col>
      <xdr:colOff>370659</xdr:colOff>
      <xdr:row>22</xdr:row>
      <xdr:rowOff>75849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141DE0-739C-4977-B848-FAAF5CD1F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67851" y="2152650"/>
          <a:ext cx="3094808" cy="21999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22</xdr:row>
      <xdr:rowOff>171449</xdr:rowOff>
    </xdr:from>
    <xdr:to>
      <xdr:col>16</xdr:col>
      <xdr:colOff>9525</xdr:colOff>
      <xdr:row>41</xdr:row>
      <xdr:rowOff>152399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2D81A0-2027-43D1-8B68-20B4AC8D9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152401</xdr:colOff>
      <xdr:row>11</xdr:row>
      <xdr:rowOff>9525</xdr:rowOff>
    </xdr:from>
    <xdr:to>
      <xdr:col>9</xdr:col>
      <xdr:colOff>370659</xdr:colOff>
      <xdr:row>22</xdr:row>
      <xdr:rowOff>75849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020A6C-1E5C-4383-8D26-8E2FADA1C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67851" y="2152650"/>
          <a:ext cx="3094808" cy="219992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mpbell, Douglas (Austin)" id="{793FBA02-A248-4A89-96DA-E9CA5BED956A}" userId="S::Douglas.Campbell@stantec.com::f7329c73-0154-4f0f-9efc-f01cc25eec1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28" dT="2022-03-02T17:42:25.29" personId="{793FBA02-A248-4A89-96DA-E9CA5BED956A}" id="{C8FA8486-C0FA-4F7C-9384-D907D6824951}">
    <text>w/ skew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28" dT="2022-03-02T17:42:25.29" personId="{793FBA02-A248-4A89-96DA-E9CA5BED956A}" id="{20800949-B80A-45EA-93B5-8223AA31D5F2}">
    <text>w/ skew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92004-D532-45C9-9015-9F074D5994FC}">
  <dimension ref="B1:P34"/>
  <sheetViews>
    <sheetView topLeftCell="A12" workbookViewId="0">
      <selection activeCell="F30" sqref="F30:F34"/>
    </sheetView>
  </sheetViews>
  <sheetFormatPr defaultColWidth="9.140625" defaultRowHeight="15" x14ac:dyDescent="0.25"/>
  <cols>
    <col min="1" max="1" width="9.140625" style="1"/>
    <col min="2" max="2" width="18.5703125" style="1" bestFit="1" customWidth="1"/>
    <col min="3" max="3" width="16.42578125" style="1" bestFit="1" customWidth="1"/>
    <col min="4" max="4" width="57.140625" style="1" bestFit="1" customWidth="1"/>
    <col min="5" max="5" width="15.28515625" style="1" customWidth="1"/>
    <col min="6" max="6" width="23.140625" style="1" bestFit="1" customWidth="1"/>
    <col min="7" max="7" width="17.85546875" style="1" bestFit="1" customWidth="1"/>
    <col min="8" max="8" width="14" style="1" bestFit="1" customWidth="1"/>
    <col min="9" max="10" width="11.28515625" style="1" bestFit="1" customWidth="1"/>
    <col min="11" max="11" width="11.5703125" style="1" bestFit="1" customWidth="1"/>
    <col min="12" max="12" width="12.5703125" style="1" customWidth="1"/>
    <col min="13" max="13" width="9.85546875" style="1" bestFit="1" customWidth="1"/>
    <col min="14" max="14" width="9.85546875" style="1" customWidth="1"/>
    <col min="15" max="15" width="9.85546875" style="1" bestFit="1" customWidth="1"/>
    <col min="16" max="16384" width="9.140625" style="1"/>
  </cols>
  <sheetData>
    <row r="1" spans="2:16" x14ac:dyDescent="0.25">
      <c r="B1" s="35" t="s">
        <v>17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2:16" x14ac:dyDescent="0.25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2:16" ht="15.75" thickBot="1" x14ac:dyDescent="0.3">
      <c r="B3" s="48" t="s">
        <v>43</v>
      </c>
      <c r="C3" s="48"/>
    </row>
    <row r="4" spans="2:16" ht="15.75" thickBot="1" x14ac:dyDescent="0.3">
      <c r="B4" s="36" t="s">
        <v>18</v>
      </c>
      <c r="C4" s="37"/>
      <c r="D4" s="18" t="s">
        <v>33</v>
      </c>
      <c r="G4" s="39" t="s">
        <v>38</v>
      </c>
      <c r="H4" s="40"/>
      <c r="I4" s="40"/>
      <c r="J4" s="40"/>
      <c r="K4" s="40"/>
      <c r="L4" s="41"/>
    </row>
    <row r="5" spans="2:16" ht="15.75" customHeight="1" thickBot="1" x14ac:dyDescent="0.3">
      <c r="B5" s="19" t="s">
        <v>8</v>
      </c>
      <c r="C5" s="2">
        <v>95.6</v>
      </c>
      <c r="D5" s="20" t="s">
        <v>34</v>
      </c>
      <c r="G5" s="45" t="s">
        <v>39</v>
      </c>
      <c r="H5" s="46"/>
      <c r="I5" s="46"/>
      <c r="J5" s="46"/>
      <c r="K5" s="46"/>
      <c r="L5" s="47"/>
      <c r="N5" s="2"/>
      <c r="O5" s="2"/>
    </row>
    <row r="6" spans="2:16" ht="15.75" thickBot="1" x14ac:dyDescent="0.3">
      <c r="B6" s="19" t="s">
        <v>7</v>
      </c>
      <c r="C6" s="2">
        <v>26.3</v>
      </c>
      <c r="D6" s="20" t="s">
        <v>35</v>
      </c>
      <c r="G6" s="15" t="s">
        <v>2</v>
      </c>
      <c r="H6" s="16" t="s">
        <v>0</v>
      </c>
      <c r="I6" s="16" t="s">
        <v>3</v>
      </c>
      <c r="J6" s="16" t="s">
        <v>4</v>
      </c>
      <c r="K6" s="16" t="s">
        <v>5</v>
      </c>
      <c r="L6" s="17" t="s">
        <v>6</v>
      </c>
      <c r="N6" s="2"/>
      <c r="O6" s="2"/>
    </row>
    <row r="7" spans="2:16" x14ac:dyDescent="0.25">
      <c r="B7" s="19" t="s">
        <v>10</v>
      </c>
      <c r="C7" s="21">
        <f>IF(C5&lt;97.4,_xlfn.FORECAST.LINEAR(C5,H8:J8,H7:J7),IF(AND(C5&gt;=97.4,(C5&lt;9329)),_xlfn.FORECAST.LINEAR(C5,J8:L8,J7:L7)))</f>
        <v>0.2693164226677961</v>
      </c>
      <c r="D7" s="22" t="s">
        <v>37</v>
      </c>
      <c r="G7" s="12" t="s">
        <v>8</v>
      </c>
      <c r="H7" s="13">
        <v>0.1</v>
      </c>
      <c r="I7" s="13">
        <v>6.4029999999999996</v>
      </c>
      <c r="J7" s="13">
        <v>97.4</v>
      </c>
      <c r="K7" s="13">
        <v>499</v>
      </c>
      <c r="L7" s="14">
        <v>9329</v>
      </c>
      <c r="N7" s="2"/>
      <c r="O7" s="2"/>
    </row>
    <row r="8" spans="2:16" x14ac:dyDescent="0.25">
      <c r="B8" s="19" t="s">
        <v>1</v>
      </c>
      <c r="C8" s="2">
        <v>2E-3</v>
      </c>
      <c r="D8" s="22" t="s">
        <v>40</v>
      </c>
      <c r="G8" s="12" t="s">
        <v>10</v>
      </c>
      <c r="H8" s="13">
        <v>2.3E-2</v>
      </c>
      <c r="I8" s="13">
        <v>0.152</v>
      </c>
      <c r="J8" s="13">
        <v>0.26900000000000002</v>
      </c>
      <c r="K8" s="13">
        <v>0.65700000000000003</v>
      </c>
      <c r="L8" s="14">
        <v>7.03</v>
      </c>
    </row>
    <row r="9" spans="2:16" ht="15.75" thickBot="1" x14ac:dyDescent="0.3">
      <c r="B9" s="23" t="s">
        <v>9</v>
      </c>
      <c r="C9" s="24">
        <v>0.33</v>
      </c>
      <c r="D9" s="25" t="s">
        <v>36</v>
      </c>
      <c r="G9" s="15" t="s">
        <v>7</v>
      </c>
      <c r="H9" s="16">
        <v>8</v>
      </c>
      <c r="I9" s="16">
        <v>23</v>
      </c>
      <c r="J9" s="16">
        <v>31</v>
      </c>
      <c r="K9" s="16">
        <v>41</v>
      </c>
      <c r="L9" s="17">
        <v>57</v>
      </c>
      <c r="O9" s="2"/>
    </row>
    <row r="11" spans="2:16" x14ac:dyDescent="0.25">
      <c r="B11" s="2"/>
      <c r="C11" s="2"/>
      <c r="G11" s="1" t="s">
        <v>42</v>
      </c>
      <c r="K11" s="42" t="s">
        <v>29</v>
      </c>
      <c r="L11" s="43"/>
      <c r="M11" s="43"/>
      <c r="N11" s="43"/>
      <c r="O11" s="43"/>
      <c r="P11" s="44"/>
    </row>
    <row r="12" spans="2:16" ht="15.75" customHeight="1" x14ac:dyDescent="0.25">
      <c r="K12" s="3" t="s">
        <v>11</v>
      </c>
      <c r="L12" s="4" t="s">
        <v>12</v>
      </c>
      <c r="M12" s="4" t="s">
        <v>13</v>
      </c>
      <c r="N12" s="4" t="s">
        <v>14</v>
      </c>
      <c r="O12" s="4" t="s">
        <v>15</v>
      </c>
      <c r="P12" s="5" t="s">
        <v>16</v>
      </c>
    </row>
    <row r="13" spans="2:16" x14ac:dyDescent="0.25">
      <c r="K13" s="6">
        <v>1.3979999999999999</v>
      </c>
      <c r="L13" s="7">
        <v>0.27</v>
      </c>
      <c r="M13" s="7">
        <v>0.77600000000000002</v>
      </c>
      <c r="N13" s="7">
        <v>50.98</v>
      </c>
      <c r="O13" s="7">
        <v>50.3</v>
      </c>
      <c r="P13" s="8">
        <v>-5.7999999999999996E-3</v>
      </c>
    </row>
    <row r="14" spans="2:16" ht="15.75" thickBot="1" x14ac:dyDescent="0.3">
      <c r="K14" s="6">
        <v>1.3080000000000001</v>
      </c>
      <c r="L14" s="7">
        <v>0.372</v>
      </c>
      <c r="M14" s="7">
        <v>0.88500000000000001</v>
      </c>
      <c r="N14" s="7">
        <v>16.62</v>
      </c>
      <c r="O14" s="7">
        <v>15.32</v>
      </c>
      <c r="P14" s="8">
        <v>-2.1499999999999998E-2</v>
      </c>
    </row>
    <row r="15" spans="2:16" ht="15.75" thickBot="1" x14ac:dyDescent="0.3">
      <c r="B15" s="36" t="s">
        <v>19</v>
      </c>
      <c r="C15" s="38"/>
      <c r="K15" s="6">
        <v>1.2030000000000001</v>
      </c>
      <c r="L15" s="7">
        <v>0.40300000000000002</v>
      </c>
      <c r="M15" s="7">
        <v>0.91800000000000004</v>
      </c>
      <c r="N15" s="7">
        <v>13.62</v>
      </c>
      <c r="O15" s="7">
        <v>11.97</v>
      </c>
      <c r="P15" s="8">
        <v>-2.8899999999999999E-2</v>
      </c>
    </row>
    <row r="16" spans="2:16" ht="15.75" thickBot="1" x14ac:dyDescent="0.3">
      <c r="B16" s="23"/>
      <c r="C16" s="25" t="s">
        <v>32</v>
      </c>
      <c r="D16" s="26" t="s">
        <v>44</v>
      </c>
      <c r="E16" s="18" t="s">
        <v>45</v>
      </c>
      <c r="K16" s="6">
        <v>1.1399999999999999</v>
      </c>
      <c r="L16" s="7">
        <v>0.44600000000000001</v>
      </c>
      <c r="M16" s="7">
        <v>0.94499999999999995</v>
      </c>
      <c r="N16" s="7">
        <v>11.79</v>
      </c>
      <c r="O16" s="7">
        <v>9.8190000000000008</v>
      </c>
      <c r="P16" s="8">
        <v>-3.7400000000000003E-2</v>
      </c>
    </row>
    <row r="17" spans="2:16" x14ac:dyDescent="0.25">
      <c r="B17" s="19" t="s">
        <v>20</v>
      </c>
      <c r="C17" s="27">
        <f t="shared" ref="C17:C25" si="0">($C$6^K13)*($C$8^L13)*(10^(M13*$C$9+N13-O13*($C$5^P13)))</f>
        <v>3201.8535930761641</v>
      </c>
      <c r="D17" s="27">
        <f>10^(LOG10(C17)-1.6*0.3)</f>
        <v>1060.2333710983748</v>
      </c>
      <c r="E17" s="28">
        <f>10^(LOG10(C17)+1.6*0.3)</f>
        <v>9669.4432668857517</v>
      </c>
      <c r="K17" s="6">
        <v>1.105</v>
      </c>
      <c r="L17" s="7">
        <v>0.47599999999999998</v>
      </c>
      <c r="M17" s="7">
        <v>0.96099999999999997</v>
      </c>
      <c r="N17" s="7">
        <v>11.17</v>
      </c>
      <c r="O17" s="7">
        <v>8.9969999999999999</v>
      </c>
      <c r="P17" s="8">
        <v>-4.24E-2</v>
      </c>
    </row>
    <row r="18" spans="2:16" x14ac:dyDescent="0.25">
      <c r="B18" s="19" t="s">
        <v>21</v>
      </c>
      <c r="C18" s="27">
        <f t="shared" si="0"/>
        <v>7517.6354651994934</v>
      </c>
      <c r="D18" s="27">
        <f t="shared" ref="D18:D25" si="1">10^(LOG10(C18)-1.6*0.3)</f>
        <v>2489.323062488811</v>
      </c>
      <c r="E18" s="28">
        <f t="shared" ref="E18:E25" si="2">10^(LOG10(C18)+1.6*0.3)</f>
        <v>22702.896156484458</v>
      </c>
      <c r="K18" s="6">
        <v>1.071</v>
      </c>
      <c r="L18" s="7">
        <v>0.50700000000000001</v>
      </c>
      <c r="M18" s="7">
        <v>0.96899999999999997</v>
      </c>
      <c r="N18" s="7">
        <v>10.82</v>
      </c>
      <c r="O18" s="7">
        <v>8.4480000000000004</v>
      </c>
      <c r="P18" s="8">
        <v>-4.6699999999999998E-2</v>
      </c>
    </row>
    <row r="19" spans="2:16" x14ac:dyDescent="0.25">
      <c r="B19" s="19" t="s">
        <v>22</v>
      </c>
      <c r="C19" s="27">
        <f t="shared" si="0"/>
        <v>11257.617879397889</v>
      </c>
      <c r="D19" s="27">
        <f t="shared" si="1"/>
        <v>3727.7476336274899</v>
      </c>
      <c r="E19" s="28">
        <f t="shared" si="2"/>
        <v>33997.462482516123</v>
      </c>
      <c r="K19" s="6">
        <v>1.034</v>
      </c>
      <c r="L19" s="7">
        <v>0.53100000000000003</v>
      </c>
      <c r="M19" s="7">
        <v>0.97499999999999998</v>
      </c>
      <c r="N19" s="7">
        <v>10.61</v>
      </c>
      <c r="O19" s="7">
        <v>8.0579999999999998</v>
      </c>
      <c r="P19" s="8">
        <v>-5.04E-2</v>
      </c>
    </row>
    <row r="20" spans="2:16" x14ac:dyDescent="0.25">
      <c r="B20" s="19" t="s">
        <v>23</v>
      </c>
      <c r="C20" s="27">
        <f t="shared" si="0"/>
        <v>17277.179739949592</v>
      </c>
      <c r="D20" s="27">
        <f t="shared" si="1"/>
        <v>5721.0119033458141</v>
      </c>
      <c r="E20" s="28">
        <f t="shared" si="2"/>
        <v>52176.24867935574</v>
      </c>
      <c r="K20" s="6">
        <v>1.0209999999999999</v>
      </c>
      <c r="L20" s="7">
        <v>0.54100000000000004</v>
      </c>
      <c r="M20" s="7">
        <v>0.97699999999999998</v>
      </c>
      <c r="N20" s="7">
        <v>10.56</v>
      </c>
      <c r="O20" s="7">
        <v>7.9429999999999996</v>
      </c>
      <c r="P20" s="8">
        <v>-5.16E-2</v>
      </c>
    </row>
    <row r="21" spans="2:16" x14ac:dyDescent="0.25">
      <c r="B21" s="19" t="s">
        <v>24</v>
      </c>
      <c r="C21" s="27">
        <f t="shared" si="0"/>
        <v>22709.768190680501</v>
      </c>
      <c r="D21" s="27">
        <f t="shared" si="1"/>
        <v>7519.9110095897231</v>
      </c>
      <c r="E21" s="28">
        <f t="shared" si="2"/>
        <v>68582.403517376806</v>
      </c>
      <c r="K21" s="9">
        <v>0.98799999999999999</v>
      </c>
      <c r="L21" s="10">
        <v>0.56899999999999995</v>
      </c>
      <c r="M21" s="10">
        <v>0.97599999999999998</v>
      </c>
      <c r="N21" s="10">
        <v>10.4</v>
      </c>
      <c r="O21" s="10">
        <v>7.6050000000000004</v>
      </c>
      <c r="P21" s="11">
        <v>-5.5399999999999998E-2</v>
      </c>
    </row>
    <row r="22" spans="2:16" x14ac:dyDescent="0.25">
      <c r="B22" s="19" t="s">
        <v>25</v>
      </c>
      <c r="C22" s="27">
        <f t="shared" si="0"/>
        <v>29146.68398915436</v>
      </c>
      <c r="D22" s="27">
        <f t="shared" si="1"/>
        <v>9651.374156827369</v>
      </c>
      <c r="E22" s="28">
        <f t="shared" si="2"/>
        <v>88021.578457060619</v>
      </c>
    </row>
    <row r="23" spans="2:16" x14ac:dyDescent="0.25">
      <c r="B23" s="19" t="s">
        <v>26</v>
      </c>
      <c r="C23" s="27">
        <f t="shared" si="0"/>
        <v>36593.863560160811</v>
      </c>
      <c r="D23" s="27">
        <f t="shared" si="1"/>
        <v>12117.367080056991</v>
      </c>
      <c r="E23" s="28">
        <f t="shared" si="2"/>
        <v>110511.70121466424</v>
      </c>
    </row>
    <row r="24" spans="2:16" x14ac:dyDescent="0.25">
      <c r="B24" s="19" t="s">
        <v>27</v>
      </c>
      <c r="C24" s="27">
        <f t="shared" si="0"/>
        <v>39305.400622676672</v>
      </c>
      <c r="D24" s="27">
        <f t="shared" si="1"/>
        <v>13015.241388509505</v>
      </c>
      <c r="E24" s="28">
        <f t="shared" si="2"/>
        <v>118700.41223154306</v>
      </c>
    </row>
    <row r="25" spans="2:16" ht="15.75" thickBot="1" x14ac:dyDescent="0.3">
      <c r="B25" s="23" t="s">
        <v>28</v>
      </c>
      <c r="C25" s="29">
        <f t="shared" si="0"/>
        <v>48092.787635738445</v>
      </c>
      <c r="D25" s="29">
        <f t="shared" si="1"/>
        <v>15925.018705046165</v>
      </c>
      <c r="E25" s="30">
        <f t="shared" si="2"/>
        <v>145237.89675947762</v>
      </c>
    </row>
    <row r="28" spans="2:16" ht="15.75" thickBot="1" x14ac:dyDescent="0.3">
      <c r="F28" s="34" t="s">
        <v>41</v>
      </c>
    </row>
    <row r="29" spans="2:16" ht="15.75" thickBot="1" x14ac:dyDescent="0.3">
      <c r="B29" s="31" t="s">
        <v>30</v>
      </c>
      <c r="C29" s="26" t="s">
        <v>32</v>
      </c>
      <c r="D29" s="26" t="s">
        <v>44</v>
      </c>
      <c r="E29" s="18" t="s">
        <v>45</v>
      </c>
      <c r="F29" s="18" t="s">
        <v>31</v>
      </c>
      <c r="G29" s="18" t="s">
        <v>46</v>
      </c>
    </row>
    <row r="30" spans="2:16" x14ac:dyDescent="0.25">
      <c r="B30" s="19">
        <v>10</v>
      </c>
      <c r="C30" s="32">
        <f t="shared" ref="C30:E33" si="3">C19</f>
        <v>11257.617879397889</v>
      </c>
      <c r="D30" s="32">
        <f t="shared" si="3"/>
        <v>3727.7476336274899</v>
      </c>
      <c r="E30" s="28">
        <f t="shared" si="3"/>
        <v>33997.462482516123</v>
      </c>
      <c r="F30" s="20">
        <v>34000</v>
      </c>
      <c r="G30" s="20">
        <v>50705.339800000002</v>
      </c>
    </row>
    <row r="31" spans="2:16" x14ac:dyDescent="0.25">
      <c r="B31" s="19">
        <v>25</v>
      </c>
      <c r="C31" s="32">
        <f t="shared" si="3"/>
        <v>17277.179739949592</v>
      </c>
      <c r="D31" s="32">
        <f t="shared" si="3"/>
        <v>5721.0119033458141</v>
      </c>
      <c r="E31" s="28">
        <f t="shared" si="3"/>
        <v>52176.24867935574</v>
      </c>
      <c r="F31" s="20">
        <v>61820</v>
      </c>
      <c r="G31" s="20">
        <v>73615.476599999995</v>
      </c>
    </row>
    <row r="32" spans="2:16" x14ac:dyDescent="0.25">
      <c r="B32" s="19">
        <v>50</v>
      </c>
      <c r="C32" s="32">
        <f t="shared" si="3"/>
        <v>22709.768190680501</v>
      </c>
      <c r="D32" s="32">
        <f t="shared" si="3"/>
        <v>7519.9110095897231</v>
      </c>
      <c r="E32" s="28">
        <f t="shared" si="3"/>
        <v>68582.403517376806</v>
      </c>
      <c r="F32" s="20">
        <v>87820</v>
      </c>
      <c r="G32" s="20">
        <v>93399.390599999999</v>
      </c>
    </row>
    <row r="33" spans="2:7" x14ac:dyDescent="0.25">
      <c r="B33" s="19">
        <v>100</v>
      </c>
      <c r="C33" s="32">
        <f t="shared" si="3"/>
        <v>29146.68398915436</v>
      </c>
      <c r="D33" s="32">
        <f t="shared" si="3"/>
        <v>9651.374156827369</v>
      </c>
      <c r="E33" s="28">
        <f t="shared" si="3"/>
        <v>88021.578457060619</v>
      </c>
      <c r="F33" s="20">
        <v>117700</v>
      </c>
      <c r="G33" s="20">
        <v>113555.8906</v>
      </c>
    </row>
    <row r="34" spans="2:7" ht="15.75" thickBot="1" x14ac:dyDescent="0.3">
      <c r="B34" s="23">
        <v>500</v>
      </c>
      <c r="C34" s="33">
        <f>C25</f>
        <v>48092.787635738445</v>
      </c>
      <c r="D34" s="33">
        <f>D25</f>
        <v>15925.018705046165</v>
      </c>
      <c r="E34" s="30">
        <f>E25</f>
        <v>145237.89675947762</v>
      </c>
      <c r="F34" s="25">
        <v>200200</v>
      </c>
      <c r="G34" s="25">
        <v>158389.90599999999</v>
      </c>
    </row>
  </sheetData>
  <mergeCells count="7">
    <mergeCell ref="B1:L2"/>
    <mergeCell ref="B4:C4"/>
    <mergeCell ref="B15:C15"/>
    <mergeCell ref="G4:L4"/>
    <mergeCell ref="K11:P11"/>
    <mergeCell ref="G5:L5"/>
    <mergeCell ref="B3:C3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50D30-CDD9-4C78-98F5-634A05CC60EE}">
  <dimension ref="B1:P34"/>
  <sheetViews>
    <sheetView topLeftCell="B1" workbookViewId="0">
      <selection activeCell="D33" sqref="D33"/>
    </sheetView>
  </sheetViews>
  <sheetFormatPr defaultColWidth="9.140625" defaultRowHeight="15" x14ac:dyDescent="0.25"/>
  <cols>
    <col min="1" max="1" width="9.140625" style="1"/>
    <col min="2" max="2" width="18.5703125" style="1" bestFit="1" customWidth="1"/>
    <col min="3" max="3" width="16.42578125" style="1" bestFit="1" customWidth="1"/>
    <col min="4" max="4" width="57.140625" style="1" bestFit="1" customWidth="1"/>
    <col min="5" max="5" width="15.28515625" style="1" customWidth="1"/>
    <col min="6" max="6" width="23.140625" style="1" bestFit="1" customWidth="1"/>
    <col min="7" max="7" width="17.85546875" style="1" bestFit="1" customWidth="1"/>
    <col min="8" max="8" width="14" style="1" bestFit="1" customWidth="1"/>
    <col min="9" max="10" width="11.28515625" style="1" bestFit="1" customWidth="1"/>
    <col min="11" max="11" width="11.5703125" style="1" bestFit="1" customWidth="1"/>
    <col min="12" max="12" width="12.5703125" style="1" customWidth="1"/>
    <col min="13" max="13" width="9.85546875" style="1" bestFit="1" customWidth="1"/>
    <col min="14" max="14" width="9.85546875" style="1" customWidth="1"/>
    <col min="15" max="15" width="9.85546875" style="1" bestFit="1" customWidth="1"/>
    <col min="16" max="16384" width="9.140625" style="1"/>
  </cols>
  <sheetData>
    <row r="1" spans="2:16" x14ac:dyDescent="0.25">
      <c r="B1" s="35" t="s">
        <v>17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2:16" x14ac:dyDescent="0.25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2:16" ht="15.75" thickBot="1" x14ac:dyDescent="0.3">
      <c r="B3" s="48" t="s">
        <v>43</v>
      </c>
      <c r="C3" s="48"/>
    </row>
    <row r="4" spans="2:16" ht="15.75" thickBot="1" x14ac:dyDescent="0.3">
      <c r="B4" s="36" t="s">
        <v>18</v>
      </c>
      <c r="C4" s="37"/>
      <c r="D4" s="18" t="s">
        <v>33</v>
      </c>
      <c r="G4" s="39" t="s">
        <v>38</v>
      </c>
      <c r="H4" s="40"/>
      <c r="I4" s="40"/>
      <c r="J4" s="40"/>
      <c r="K4" s="40"/>
      <c r="L4" s="41"/>
    </row>
    <row r="5" spans="2:16" ht="15.75" customHeight="1" thickBot="1" x14ac:dyDescent="0.3">
      <c r="B5" s="19" t="s">
        <v>8</v>
      </c>
      <c r="C5" s="2">
        <v>150</v>
      </c>
      <c r="D5" s="20" t="s">
        <v>34</v>
      </c>
      <c r="G5" s="45" t="s">
        <v>39</v>
      </c>
      <c r="H5" s="46"/>
      <c r="I5" s="46"/>
      <c r="J5" s="46"/>
      <c r="K5" s="46"/>
      <c r="L5" s="47"/>
      <c r="N5" s="2"/>
      <c r="O5" s="2"/>
    </row>
    <row r="6" spans="2:16" ht="15.75" thickBot="1" x14ac:dyDescent="0.3">
      <c r="B6" s="19" t="s">
        <v>7</v>
      </c>
      <c r="C6" s="2">
        <v>26.3</v>
      </c>
      <c r="D6" s="20" t="s">
        <v>35</v>
      </c>
      <c r="G6" s="15" t="s">
        <v>2</v>
      </c>
      <c r="H6" s="16" t="s">
        <v>0</v>
      </c>
      <c r="I6" s="16" t="s">
        <v>3</v>
      </c>
      <c r="J6" s="16" t="s">
        <v>4</v>
      </c>
      <c r="K6" s="16" t="s">
        <v>5</v>
      </c>
      <c r="L6" s="17" t="s">
        <v>6</v>
      </c>
      <c r="N6" s="2"/>
      <c r="O6" s="2"/>
    </row>
    <row r="7" spans="2:16" x14ac:dyDescent="0.25">
      <c r="B7" s="19" t="s">
        <v>10</v>
      </c>
      <c r="C7" s="21">
        <f>IF(C5&lt;97.4,_xlfn.FORECAST.LINEAR(C5,H8:J8,H7:J7),IF(AND(C5&gt;=97.4,(C5&lt;9329)),_xlfn.FORECAST.LINEAR(C5,J8:L8,J7:L7)))</f>
        <v>0.35411444354251431</v>
      </c>
      <c r="D7" s="22" t="s">
        <v>37</v>
      </c>
      <c r="G7" s="12" t="s">
        <v>8</v>
      </c>
      <c r="H7" s="13">
        <v>0.1</v>
      </c>
      <c r="I7" s="13">
        <v>6.4029999999999996</v>
      </c>
      <c r="J7" s="13">
        <v>97.4</v>
      </c>
      <c r="K7" s="13">
        <v>499</v>
      </c>
      <c r="L7" s="14">
        <v>9329</v>
      </c>
      <c r="N7" s="2"/>
      <c r="O7" s="2"/>
    </row>
    <row r="8" spans="2:16" x14ac:dyDescent="0.25">
      <c r="B8" s="19" t="s">
        <v>1</v>
      </c>
      <c r="C8" s="2">
        <v>2E-3</v>
      </c>
      <c r="D8" s="22" t="s">
        <v>40</v>
      </c>
      <c r="G8" s="12" t="s">
        <v>10</v>
      </c>
      <c r="H8" s="13">
        <v>2.3E-2</v>
      </c>
      <c r="I8" s="13">
        <v>0.152</v>
      </c>
      <c r="J8" s="13">
        <v>0.26900000000000002</v>
      </c>
      <c r="K8" s="13">
        <v>0.65700000000000003</v>
      </c>
      <c r="L8" s="14">
        <v>7.03</v>
      </c>
    </row>
    <row r="9" spans="2:16" ht="15.75" thickBot="1" x14ac:dyDescent="0.3">
      <c r="B9" s="23" t="s">
        <v>9</v>
      </c>
      <c r="C9" s="24">
        <v>0.33</v>
      </c>
      <c r="D9" s="25" t="s">
        <v>36</v>
      </c>
      <c r="G9" s="15" t="s">
        <v>7</v>
      </c>
      <c r="H9" s="16">
        <v>8</v>
      </c>
      <c r="I9" s="16">
        <v>23</v>
      </c>
      <c r="J9" s="16">
        <v>31</v>
      </c>
      <c r="K9" s="16">
        <v>41</v>
      </c>
      <c r="L9" s="17">
        <v>57</v>
      </c>
      <c r="O9" s="2"/>
    </row>
    <row r="11" spans="2:16" x14ac:dyDescent="0.25">
      <c r="B11" s="2"/>
      <c r="C11" s="2"/>
      <c r="G11" s="1" t="s">
        <v>42</v>
      </c>
      <c r="K11" s="42" t="s">
        <v>29</v>
      </c>
      <c r="L11" s="43"/>
      <c r="M11" s="43"/>
      <c r="N11" s="43"/>
      <c r="O11" s="43"/>
      <c r="P11" s="44"/>
    </row>
    <row r="12" spans="2:16" ht="15.75" customHeight="1" x14ac:dyDescent="0.25">
      <c r="K12" s="3" t="s">
        <v>11</v>
      </c>
      <c r="L12" s="4" t="s">
        <v>12</v>
      </c>
      <c r="M12" s="4" t="s">
        <v>13</v>
      </c>
      <c r="N12" s="4" t="s">
        <v>14</v>
      </c>
      <c r="O12" s="4" t="s">
        <v>15</v>
      </c>
      <c r="P12" s="5" t="s">
        <v>16</v>
      </c>
    </row>
    <row r="13" spans="2:16" x14ac:dyDescent="0.25">
      <c r="K13" s="6">
        <v>1.3979999999999999</v>
      </c>
      <c r="L13" s="7">
        <v>0.27</v>
      </c>
      <c r="M13" s="7">
        <v>0.77600000000000002</v>
      </c>
      <c r="N13" s="7">
        <v>50.98</v>
      </c>
      <c r="O13" s="7">
        <v>50.3</v>
      </c>
      <c r="P13" s="8">
        <v>-5.7999999999999996E-3</v>
      </c>
    </row>
    <row r="14" spans="2:16" ht="15.75" thickBot="1" x14ac:dyDescent="0.3">
      <c r="K14" s="6">
        <v>1.3080000000000001</v>
      </c>
      <c r="L14" s="7">
        <v>0.372</v>
      </c>
      <c r="M14" s="7">
        <v>0.88500000000000001</v>
      </c>
      <c r="N14" s="7">
        <v>16.62</v>
      </c>
      <c r="O14" s="7">
        <v>15.32</v>
      </c>
      <c r="P14" s="8">
        <v>-2.1499999999999998E-2</v>
      </c>
    </row>
    <row r="15" spans="2:16" ht="15.75" thickBot="1" x14ac:dyDescent="0.3">
      <c r="B15" s="36" t="s">
        <v>19</v>
      </c>
      <c r="C15" s="38"/>
      <c r="K15" s="6">
        <v>1.2030000000000001</v>
      </c>
      <c r="L15" s="7">
        <v>0.40300000000000002</v>
      </c>
      <c r="M15" s="7">
        <v>0.91800000000000004</v>
      </c>
      <c r="N15" s="7">
        <v>13.62</v>
      </c>
      <c r="O15" s="7">
        <v>11.97</v>
      </c>
      <c r="P15" s="8">
        <v>-2.8899999999999999E-2</v>
      </c>
    </row>
    <row r="16" spans="2:16" ht="15.75" thickBot="1" x14ac:dyDescent="0.3">
      <c r="B16" s="23"/>
      <c r="C16" s="25" t="s">
        <v>32</v>
      </c>
      <c r="D16" s="26" t="s">
        <v>44</v>
      </c>
      <c r="E16" s="18" t="s">
        <v>45</v>
      </c>
      <c r="K16" s="6">
        <v>1.1399999999999999</v>
      </c>
      <c r="L16" s="7">
        <v>0.44600000000000001</v>
      </c>
      <c r="M16" s="7">
        <v>0.94499999999999995</v>
      </c>
      <c r="N16" s="7">
        <v>11.79</v>
      </c>
      <c r="O16" s="7">
        <v>9.8190000000000008</v>
      </c>
      <c r="P16" s="8">
        <v>-3.7400000000000003E-2</v>
      </c>
    </row>
    <row r="17" spans="2:16" x14ac:dyDescent="0.25">
      <c r="B17" s="19" t="s">
        <v>20</v>
      </c>
      <c r="C17" s="27">
        <f t="shared" ref="C17:C25" si="0">($C$6^K13)*($C$8^L13)*(10^(M13*$C$9+N13-O13*($C$5^P13)))</f>
        <v>4297.5608334455528</v>
      </c>
      <c r="D17" s="27">
        <f>10^(LOG10(C17)-1.6*0.3)</f>
        <v>1423.0561384184857</v>
      </c>
      <c r="E17" s="28">
        <f>10^(LOG10(C17)+1.6*0.3)</f>
        <v>12978.426232496247</v>
      </c>
      <c r="K17" s="6">
        <v>1.105</v>
      </c>
      <c r="L17" s="7">
        <v>0.47599999999999998</v>
      </c>
      <c r="M17" s="7">
        <v>0.96099999999999997</v>
      </c>
      <c r="N17" s="7">
        <v>11.17</v>
      </c>
      <c r="O17" s="7">
        <v>8.9969999999999999</v>
      </c>
      <c r="P17" s="8">
        <v>-4.24E-2</v>
      </c>
    </row>
    <row r="18" spans="2:16" x14ac:dyDescent="0.25">
      <c r="B18" s="19" t="s">
        <v>21</v>
      </c>
      <c r="C18" s="27">
        <f t="shared" si="0"/>
        <v>10231.718983085886</v>
      </c>
      <c r="D18" s="27">
        <f t="shared" ref="D18:D25" si="1">10^(LOG10(C18)-1.6*0.3)</f>
        <v>3388.040581563946</v>
      </c>
      <c r="E18" s="28">
        <f t="shared" ref="E18:E25" si="2">10^(LOG10(C18)+1.6*0.3)</f>
        <v>30899.297345640236</v>
      </c>
      <c r="K18" s="6">
        <v>1.071</v>
      </c>
      <c r="L18" s="7">
        <v>0.50700000000000001</v>
      </c>
      <c r="M18" s="7">
        <v>0.96899999999999997</v>
      </c>
      <c r="N18" s="7">
        <v>10.82</v>
      </c>
      <c r="O18" s="7">
        <v>8.4480000000000004</v>
      </c>
      <c r="P18" s="8">
        <v>-4.6699999999999998E-2</v>
      </c>
    </row>
    <row r="19" spans="2:16" x14ac:dyDescent="0.25">
      <c r="B19" s="19" t="s">
        <v>22</v>
      </c>
      <c r="C19" s="27">
        <f t="shared" si="0"/>
        <v>15386.865495422033</v>
      </c>
      <c r="D19" s="27">
        <f t="shared" si="1"/>
        <v>5095.0700276008929</v>
      </c>
      <c r="E19" s="28">
        <f t="shared" si="2"/>
        <v>46467.590924494267</v>
      </c>
      <c r="K19" s="6">
        <v>1.034</v>
      </c>
      <c r="L19" s="7">
        <v>0.53100000000000003</v>
      </c>
      <c r="M19" s="7">
        <v>0.97499999999999998</v>
      </c>
      <c r="N19" s="7">
        <v>10.61</v>
      </c>
      <c r="O19" s="7">
        <v>8.0579999999999998</v>
      </c>
      <c r="P19" s="8">
        <v>-5.04E-2</v>
      </c>
    </row>
    <row r="20" spans="2:16" x14ac:dyDescent="0.25">
      <c r="B20" s="19" t="s">
        <v>23</v>
      </c>
      <c r="C20" s="27">
        <f t="shared" si="0"/>
        <v>23756.89726185003</v>
      </c>
      <c r="D20" s="27">
        <f t="shared" si="1"/>
        <v>7866.6480332631027</v>
      </c>
      <c r="E20" s="28">
        <f t="shared" si="2"/>
        <v>71744.682757338087</v>
      </c>
      <c r="K20" s="6">
        <v>1.0209999999999999</v>
      </c>
      <c r="L20" s="7">
        <v>0.54100000000000004</v>
      </c>
      <c r="M20" s="7">
        <v>0.97699999999999998</v>
      </c>
      <c r="N20" s="7">
        <v>10.56</v>
      </c>
      <c r="O20" s="7">
        <v>7.9429999999999996</v>
      </c>
      <c r="P20" s="8">
        <v>-5.16E-2</v>
      </c>
    </row>
    <row r="21" spans="2:16" x14ac:dyDescent="0.25">
      <c r="B21" s="19" t="s">
        <v>24</v>
      </c>
      <c r="C21" s="27">
        <f t="shared" si="0"/>
        <v>31368.755337099439</v>
      </c>
      <c r="D21" s="27">
        <f t="shared" si="1"/>
        <v>10387.171134286755</v>
      </c>
      <c r="E21" s="28">
        <f t="shared" si="2"/>
        <v>94732.126647143537</v>
      </c>
      <c r="K21" s="9">
        <v>0.98799999999999999</v>
      </c>
      <c r="L21" s="10">
        <v>0.56899999999999995</v>
      </c>
      <c r="M21" s="10">
        <v>0.97599999999999998</v>
      </c>
      <c r="N21" s="10">
        <v>10.4</v>
      </c>
      <c r="O21" s="10">
        <v>7.6050000000000004</v>
      </c>
      <c r="P21" s="11">
        <v>-5.5399999999999998E-2</v>
      </c>
    </row>
    <row r="22" spans="2:16" x14ac:dyDescent="0.25">
      <c r="B22" s="19" t="s">
        <v>25</v>
      </c>
      <c r="C22" s="27">
        <f t="shared" si="0"/>
        <v>40431.31991155431</v>
      </c>
      <c r="D22" s="27">
        <f t="shared" si="1"/>
        <v>13388.068305334376</v>
      </c>
      <c r="E22" s="28">
        <f t="shared" si="2"/>
        <v>122100.63412502296</v>
      </c>
    </row>
    <row r="23" spans="2:16" x14ac:dyDescent="0.25">
      <c r="B23" s="19" t="s">
        <v>26</v>
      </c>
      <c r="C23" s="27">
        <f t="shared" si="0"/>
        <v>50950.597223643643</v>
      </c>
      <c r="D23" s="27">
        <f t="shared" si="1"/>
        <v>16871.328398872971</v>
      </c>
      <c r="E23" s="28">
        <f t="shared" si="2"/>
        <v>153868.34374105302</v>
      </c>
    </row>
    <row r="24" spans="2:16" x14ac:dyDescent="0.25">
      <c r="B24" s="19" t="s">
        <v>27</v>
      </c>
      <c r="C24" s="27">
        <f t="shared" si="0"/>
        <v>54787.932610730189</v>
      </c>
      <c r="D24" s="27">
        <f t="shared" si="1"/>
        <v>18141.989569103709</v>
      </c>
      <c r="E24" s="28">
        <f t="shared" si="2"/>
        <v>165456.91134504459</v>
      </c>
    </row>
    <row r="25" spans="2:16" ht="15.75" thickBot="1" x14ac:dyDescent="0.3">
      <c r="B25" s="23" t="s">
        <v>28</v>
      </c>
      <c r="C25" s="29">
        <f t="shared" si="0"/>
        <v>67247.107618824419</v>
      </c>
      <c r="D25" s="29">
        <f t="shared" si="1"/>
        <v>22267.610162281828</v>
      </c>
      <c r="E25" s="30">
        <f t="shared" si="2"/>
        <v>203083.01834552901</v>
      </c>
    </row>
    <row r="28" spans="2:16" ht="15.75" thickBot="1" x14ac:dyDescent="0.3">
      <c r="F28" s="34" t="s">
        <v>41</v>
      </c>
    </row>
    <row r="29" spans="2:16" ht="15.75" thickBot="1" x14ac:dyDescent="0.3">
      <c r="B29" s="31" t="s">
        <v>30</v>
      </c>
      <c r="C29" s="26" t="s">
        <v>32</v>
      </c>
      <c r="D29" s="26" t="s">
        <v>44</v>
      </c>
      <c r="E29" s="18" t="s">
        <v>45</v>
      </c>
      <c r="F29" s="18" t="s">
        <v>31</v>
      </c>
      <c r="G29" s="18" t="s">
        <v>46</v>
      </c>
    </row>
    <row r="30" spans="2:16" x14ac:dyDescent="0.25">
      <c r="B30" s="19">
        <v>10</v>
      </c>
      <c r="C30" s="32">
        <f t="shared" ref="C30:E33" si="3">C19</f>
        <v>15386.865495422033</v>
      </c>
      <c r="D30" s="32">
        <f t="shared" si="3"/>
        <v>5095.0700276008929</v>
      </c>
      <c r="E30" s="28">
        <f t="shared" si="3"/>
        <v>46467.590924494267</v>
      </c>
      <c r="F30" s="20">
        <v>40260</v>
      </c>
      <c r="G30" s="20">
        <v>46448.968800000002</v>
      </c>
    </row>
    <row r="31" spans="2:16" x14ac:dyDescent="0.25">
      <c r="B31" s="19">
        <v>25</v>
      </c>
      <c r="C31" s="32">
        <f t="shared" si="3"/>
        <v>23756.89726185003</v>
      </c>
      <c r="D31" s="32">
        <f t="shared" si="3"/>
        <v>7866.6480332631027</v>
      </c>
      <c r="E31" s="28">
        <f t="shared" si="3"/>
        <v>71744.682757338087</v>
      </c>
      <c r="F31" s="20">
        <v>69800</v>
      </c>
      <c r="G31" s="20">
        <v>67896.390599999999</v>
      </c>
    </row>
    <row r="32" spans="2:16" x14ac:dyDescent="0.25">
      <c r="B32" s="19">
        <v>50</v>
      </c>
      <c r="C32" s="32">
        <f t="shared" si="3"/>
        <v>31368.755337099439</v>
      </c>
      <c r="D32" s="32">
        <f t="shared" si="3"/>
        <v>10387.171134286755</v>
      </c>
      <c r="E32" s="28">
        <f t="shared" si="3"/>
        <v>94732.126647143537</v>
      </c>
      <c r="F32" s="20">
        <v>96650</v>
      </c>
      <c r="G32" s="20">
        <v>87036.906199999998</v>
      </c>
    </row>
    <row r="33" spans="2:7" x14ac:dyDescent="0.25">
      <c r="B33" s="19">
        <v>100</v>
      </c>
      <c r="C33" s="32">
        <f t="shared" si="3"/>
        <v>40431.31991155431</v>
      </c>
      <c r="D33" s="32">
        <f t="shared" si="3"/>
        <v>13388.068305334376</v>
      </c>
      <c r="E33" s="28">
        <f t="shared" si="3"/>
        <v>122100.63412502296</v>
      </c>
      <c r="F33" s="20">
        <v>127000</v>
      </c>
      <c r="G33" s="20">
        <v>108256.96090000001</v>
      </c>
    </row>
    <row r="34" spans="2:7" ht="15.75" thickBot="1" x14ac:dyDescent="0.3">
      <c r="B34" s="23">
        <v>500</v>
      </c>
      <c r="C34" s="33">
        <f>C25</f>
        <v>67247.107618824419</v>
      </c>
      <c r="D34" s="33">
        <f>D25</f>
        <v>22267.610162281828</v>
      </c>
      <c r="E34" s="30">
        <f>E25</f>
        <v>203083.01834552901</v>
      </c>
      <c r="F34" s="25">
        <v>209300</v>
      </c>
      <c r="G34" s="25">
        <v>152758.46900000001</v>
      </c>
    </row>
  </sheetData>
  <mergeCells count="7">
    <mergeCell ref="B15:C15"/>
    <mergeCell ref="B1:L2"/>
    <mergeCell ref="B3:C3"/>
    <mergeCell ref="B4:C4"/>
    <mergeCell ref="G4:L4"/>
    <mergeCell ref="G5:L5"/>
    <mergeCell ref="K11:P1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AC25-1B6B-4184-900D-B1BD891A1853}">
  <dimension ref="B1:P34"/>
  <sheetViews>
    <sheetView zoomScale="85" zoomScaleNormal="85" workbookViewId="0">
      <selection activeCell="C26" sqref="C26"/>
    </sheetView>
  </sheetViews>
  <sheetFormatPr defaultColWidth="9.140625" defaultRowHeight="15" x14ac:dyDescent="0.25"/>
  <cols>
    <col min="1" max="1" width="9.140625" style="1"/>
    <col min="2" max="2" width="18.5703125" style="1" bestFit="1" customWidth="1"/>
    <col min="3" max="3" width="16.42578125" style="1" bestFit="1" customWidth="1"/>
    <col min="4" max="4" width="57.140625" style="1" bestFit="1" customWidth="1"/>
    <col min="5" max="5" width="15.28515625" style="1" customWidth="1"/>
    <col min="6" max="6" width="23.140625" style="1" bestFit="1" customWidth="1"/>
    <col min="7" max="7" width="17.85546875" style="1" bestFit="1" customWidth="1"/>
    <col min="8" max="8" width="14" style="1" bestFit="1" customWidth="1"/>
    <col min="9" max="10" width="11.28515625" style="1" bestFit="1" customWidth="1"/>
    <col min="11" max="11" width="11.5703125" style="1" bestFit="1" customWidth="1"/>
    <col min="12" max="12" width="12.5703125" style="1" customWidth="1"/>
    <col min="13" max="13" width="9.85546875" style="1" bestFit="1" customWidth="1"/>
    <col min="14" max="14" width="9.85546875" style="1" customWidth="1"/>
    <col min="15" max="15" width="9.85546875" style="1" bestFit="1" customWidth="1"/>
    <col min="16" max="16384" width="9.140625" style="1"/>
  </cols>
  <sheetData>
    <row r="1" spans="2:16" x14ac:dyDescent="0.25">
      <c r="B1" s="35" t="s">
        <v>17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2:16" x14ac:dyDescent="0.25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2:16" ht="15.75" thickBot="1" x14ac:dyDescent="0.3">
      <c r="B3" s="48" t="s">
        <v>43</v>
      </c>
      <c r="C3" s="48"/>
    </row>
    <row r="4" spans="2:16" ht="15.75" thickBot="1" x14ac:dyDescent="0.3">
      <c r="B4" s="36" t="s">
        <v>18</v>
      </c>
      <c r="C4" s="37"/>
      <c r="D4" s="18" t="s">
        <v>33</v>
      </c>
      <c r="G4" s="39" t="s">
        <v>38</v>
      </c>
      <c r="H4" s="40"/>
      <c r="I4" s="40"/>
      <c r="J4" s="40"/>
      <c r="K4" s="40"/>
      <c r="L4" s="41"/>
    </row>
    <row r="5" spans="2:16" ht="15.75" customHeight="1" thickBot="1" x14ac:dyDescent="0.3">
      <c r="B5" s="19" t="s">
        <v>8</v>
      </c>
      <c r="C5" s="2">
        <v>168</v>
      </c>
      <c r="D5" s="20" t="s">
        <v>34</v>
      </c>
      <c r="G5" s="45" t="s">
        <v>39</v>
      </c>
      <c r="H5" s="46"/>
      <c r="I5" s="46"/>
      <c r="J5" s="46"/>
      <c r="K5" s="46"/>
      <c r="L5" s="47"/>
      <c r="N5" s="2"/>
      <c r="O5" s="2"/>
    </row>
    <row r="6" spans="2:16" ht="15.75" thickBot="1" x14ac:dyDescent="0.3">
      <c r="B6" s="19" t="s">
        <v>7</v>
      </c>
      <c r="C6" s="2">
        <v>26.3</v>
      </c>
      <c r="D6" s="20" t="s">
        <v>35</v>
      </c>
      <c r="G6" s="15" t="s">
        <v>2</v>
      </c>
      <c r="H6" s="16" t="s">
        <v>0</v>
      </c>
      <c r="I6" s="16" t="s">
        <v>3</v>
      </c>
      <c r="J6" s="16" t="s">
        <v>4</v>
      </c>
      <c r="K6" s="16" t="s">
        <v>5</v>
      </c>
      <c r="L6" s="17" t="s">
        <v>6</v>
      </c>
      <c r="N6" s="2"/>
      <c r="O6" s="2"/>
    </row>
    <row r="7" spans="2:16" x14ac:dyDescent="0.25">
      <c r="B7" s="19" t="s">
        <v>10</v>
      </c>
      <c r="C7" s="21">
        <f>IF(C5&lt;97.4,_xlfn.FORECAST.LINEAR(C5,H8:J8,H7:J7),IF(AND(C5&gt;=97.4,(C5&lt;9329)),_xlfn.FORECAST.LINEAR(C5,J8:L8,J7:L7)))</f>
        <v>0.36721001946001691</v>
      </c>
      <c r="D7" s="22" t="s">
        <v>37</v>
      </c>
      <c r="G7" s="12" t="s">
        <v>8</v>
      </c>
      <c r="H7" s="13">
        <v>0.1</v>
      </c>
      <c r="I7" s="13">
        <v>6.4029999999999996</v>
      </c>
      <c r="J7" s="13">
        <v>97.4</v>
      </c>
      <c r="K7" s="13">
        <v>499</v>
      </c>
      <c r="L7" s="14">
        <v>9329</v>
      </c>
      <c r="N7" s="2"/>
      <c r="O7" s="2"/>
    </row>
    <row r="8" spans="2:16" x14ac:dyDescent="0.25">
      <c r="B8" s="19" t="s">
        <v>1</v>
      </c>
      <c r="C8" s="2">
        <v>4.0000000000000001E-3</v>
      </c>
      <c r="D8" s="22" t="s">
        <v>40</v>
      </c>
      <c r="G8" s="12" t="s">
        <v>10</v>
      </c>
      <c r="H8" s="13">
        <v>2.3E-2</v>
      </c>
      <c r="I8" s="13">
        <v>0.152</v>
      </c>
      <c r="J8" s="13">
        <v>0.26900000000000002</v>
      </c>
      <c r="K8" s="13">
        <v>0.65700000000000003</v>
      </c>
      <c r="L8" s="14">
        <v>7.03</v>
      </c>
    </row>
    <row r="9" spans="2:16" ht="15.75" thickBot="1" x14ac:dyDescent="0.3">
      <c r="B9" s="23" t="s">
        <v>9</v>
      </c>
      <c r="C9" s="24">
        <v>0.33</v>
      </c>
      <c r="D9" s="25" t="s">
        <v>36</v>
      </c>
      <c r="G9" s="15" t="s">
        <v>7</v>
      </c>
      <c r="H9" s="16">
        <v>8</v>
      </c>
      <c r="I9" s="16">
        <v>23</v>
      </c>
      <c r="J9" s="16">
        <v>31</v>
      </c>
      <c r="K9" s="16">
        <v>41</v>
      </c>
      <c r="L9" s="17">
        <v>57</v>
      </c>
      <c r="O9" s="2"/>
    </row>
    <row r="11" spans="2:16" x14ac:dyDescent="0.25">
      <c r="B11" s="2"/>
      <c r="C11" s="2"/>
      <c r="G11" s="1" t="s">
        <v>42</v>
      </c>
      <c r="K11" s="42" t="s">
        <v>29</v>
      </c>
      <c r="L11" s="43"/>
      <c r="M11" s="43"/>
      <c r="N11" s="43"/>
      <c r="O11" s="43"/>
      <c r="P11" s="44"/>
    </row>
    <row r="12" spans="2:16" ht="15.75" customHeight="1" x14ac:dyDescent="0.25">
      <c r="K12" s="3" t="s">
        <v>11</v>
      </c>
      <c r="L12" s="4" t="s">
        <v>12</v>
      </c>
      <c r="M12" s="4" t="s">
        <v>13</v>
      </c>
      <c r="N12" s="4" t="s">
        <v>14</v>
      </c>
      <c r="O12" s="4" t="s">
        <v>15</v>
      </c>
      <c r="P12" s="5" t="s">
        <v>16</v>
      </c>
    </row>
    <row r="13" spans="2:16" x14ac:dyDescent="0.25">
      <c r="K13" s="6">
        <v>1.3979999999999999</v>
      </c>
      <c r="L13" s="7">
        <v>0.27</v>
      </c>
      <c r="M13" s="7">
        <v>0.77600000000000002</v>
      </c>
      <c r="N13" s="7">
        <v>50.98</v>
      </c>
      <c r="O13" s="7">
        <v>50.3</v>
      </c>
      <c r="P13" s="8">
        <v>-5.7999999999999996E-3</v>
      </c>
    </row>
    <row r="14" spans="2:16" ht="15.75" thickBot="1" x14ac:dyDescent="0.3">
      <c r="K14" s="6">
        <v>1.3080000000000001</v>
      </c>
      <c r="L14" s="7">
        <v>0.372</v>
      </c>
      <c r="M14" s="7">
        <v>0.88500000000000001</v>
      </c>
      <c r="N14" s="7">
        <v>16.62</v>
      </c>
      <c r="O14" s="7">
        <v>15.32</v>
      </c>
      <c r="P14" s="8">
        <v>-2.1499999999999998E-2</v>
      </c>
    </row>
    <row r="15" spans="2:16" ht="15.75" thickBot="1" x14ac:dyDescent="0.3">
      <c r="B15" s="36" t="s">
        <v>19</v>
      </c>
      <c r="C15" s="38"/>
      <c r="K15" s="6">
        <v>1.2030000000000001</v>
      </c>
      <c r="L15" s="7">
        <v>0.40300000000000002</v>
      </c>
      <c r="M15" s="7">
        <v>0.91800000000000004</v>
      </c>
      <c r="N15" s="7">
        <v>13.62</v>
      </c>
      <c r="O15" s="7">
        <v>11.97</v>
      </c>
      <c r="P15" s="8">
        <v>-2.8899999999999999E-2</v>
      </c>
    </row>
    <row r="16" spans="2:16" ht="15.75" thickBot="1" x14ac:dyDescent="0.3">
      <c r="B16" s="23"/>
      <c r="C16" s="25" t="s">
        <v>32</v>
      </c>
      <c r="D16" s="26" t="s">
        <v>44</v>
      </c>
      <c r="E16" s="18" t="s">
        <v>45</v>
      </c>
      <c r="K16" s="6">
        <v>1.1399999999999999</v>
      </c>
      <c r="L16" s="7">
        <v>0.44600000000000001</v>
      </c>
      <c r="M16" s="7">
        <v>0.94499999999999995</v>
      </c>
      <c r="N16" s="7">
        <v>11.79</v>
      </c>
      <c r="O16" s="7">
        <v>9.8190000000000008</v>
      </c>
      <c r="P16" s="8">
        <v>-3.7400000000000003E-2</v>
      </c>
    </row>
    <row r="17" spans="2:16" x14ac:dyDescent="0.25">
      <c r="B17" s="19" t="s">
        <v>20</v>
      </c>
      <c r="C17" s="27">
        <f t="shared" ref="C17:C25" si="0">($C$6^K13)*($C$8^L13)*(10^(M13*$C$9+N13-O13*($C$5^P13)))</f>
        <v>5579.6256922612674</v>
      </c>
      <c r="D17" s="27">
        <f>10^(LOG10(C17)-1.6*0.3)</f>
        <v>1847.5877129315541</v>
      </c>
      <c r="E17" s="28">
        <f>10^(LOG10(C17)+1.6*0.3)</f>
        <v>16850.200208543745</v>
      </c>
      <c r="K17" s="6">
        <v>1.105</v>
      </c>
      <c r="L17" s="7">
        <v>0.47599999999999998</v>
      </c>
      <c r="M17" s="7">
        <v>0.96099999999999997</v>
      </c>
      <c r="N17" s="7">
        <v>11.17</v>
      </c>
      <c r="O17" s="7">
        <v>8.9969999999999999</v>
      </c>
      <c r="P17" s="8">
        <v>-4.24E-2</v>
      </c>
    </row>
    <row r="18" spans="2:16" x14ac:dyDescent="0.25">
      <c r="B18" s="19" t="s">
        <v>21</v>
      </c>
      <c r="C18" s="27">
        <f t="shared" si="0"/>
        <v>14302.332848010808</v>
      </c>
      <c r="D18" s="27">
        <f t="shared" ref="D18:D25" si="1">10^(LOG10(C18)-1.6*0.3)</f>
        <v>4735.9475157791312</v>
      </c>
      <c r="E18" s="28">
        <f t="shared" ref="E18:E25" si="2">10^(LOG10(C18)+1.6*0.3)</f>
        <v>43192.354690112603</v>
      </c>
      <c r="K18" s="6">
        <v>1.071</v>
      </c>
      <c r="L18" s="7">
        <v>0.50700000000000001</v>
      </c>
      <c r="M18" s="7">
        <v>0.96899999999999997</v>
      </c>
      <c r="N18" s="7">
        <v>10.82</v>
      </c>
      <c r="O18" s="7">
        <v>8.4480000000000004</v>
      </c>
      <c r="P18" s="8">
        <v>-4.6699999999999998E-2</v>
      </c>
    </row>
    <row r="19" spans="2:16" x14ac:dyDescent="0.25">
      <c r="B19" s="19" t="s">
        <v>22</v>
      </c>
      <c r="C19" s="27">
        <f t="shared" si="0"/>
        <v>21995.241883513656</v>
      </c>
      <c r="D19" s="27">
        <f t="shared" si="1"/>
        <v>7283.3091121687385</v>
      </c>
      <c r="E19" s="28">
        <f t="shared" si="2"/>
        <v>66424.568566775546</v>
      </c>
      <c r="K19" s="6">
        <v>1.034</v>
      </c>
      <c r="L19" s="7">
        <v>0.53100000000000003</v>
      </c>
      <c r="M19" s="7">
        <v>0.97499999999999998</v>
      </c>
      <c r="N19" s="7">
        <v>10.61</v>
      </c>
      <c r="O19" s="7">
        <v>8.0579999999999998</v>
      </c>
      <c r="P19" s="8">
        <v>-5.04E-2</v>
      </c>
    </row>
    <row r="20" spans="2:16" x14ac:dyDescent="0.25">
      <c r="B20" s="19" t="s">
        <v>23</v>
      </c>
      <c r="C20" s="27">
        <f t="shared" si="0"/>
        <v>35033.371777652697</v>
      </c>
      <c r="D20" s="27">
        <f t="shared" si="1"/>
        <v>11600.639686050714</v>
      </c>
      <c r="E20" s="28">
        <f t="shared" si="2"/>
        <v>105799.09137140568</v>
      </c>
      <c r="K20" s="6">
        <v>1.0209999999999999</v>
      </c>
      <c r="L20" s="7">
        <v>0.54100000000000004</v>
      </c>
      <c r="M20" s="7">
        <v>0.97699999999999998</v>
      </c>
      <c r="N20" s="7">
        <v>10.56</v>
      </c>
      <c r="O20" s="7">
        <v>7.9429999999999996</v>
      </c>
      <c r="P20" s="8">
        <v>-5.16E-2</v>
      </c>
    </row>
    <row r="21" spans="2:16" x14ac:dyDescent="0.25">
      <c r="B21" s="19" t="s">
        <v>24</v>
      </c>
      <c r="C21" s="27">
        <f t="shared" si="0"/>
        <v>47278.202214166413</v>
      </c>
      <c r="D21" s="27">
        <f t="shared" si="1"/>
        <v>15655.284120857663</v>
      </c>
      <c r="E21" s="28">
        <f t="shared" si="2"/>
        <v>142777.88811418664</v>
      </c>
      <c r="K21" s="9">
        <v>0.98799999999999999</v>
      </c>
      <c r="L21" s="10">
        <v>0.56899999999999995</v>
      </c>
      <c r="M21" s="10">
        <v>0.97599999999999998</v>
      </c>
      <c r="N21" s="10">
        <v>10.4</v>
      </c>
      <c r="O21" s="10">
        <v>7.6050000000000004</v>
      </c>
      <c r="P21" s="11">
        <v>-5.5399999999999998E-2</v>
      </c>
    </row>
    <row r="22" spans="2:16" x14ac:dyDescent="0.25">
      <c r="B22" s="19" t="s">
        <v>25</v>
      </c>
      <c r="C22" s="27">
        <f t="shared" si="0"/>
        <v>62320.230822592377</v>
      </c>
      <c r="D22" s="27">
        <f t="shared" si="1"/>
        <v>20636.167923338966</v>
      </c>
      <c r="E22" s="28">
        <f t="shared" si="2"/>
        <v>188204.088288539</v>
      </c>
    </row>
    <row r="23" spans="2:16" x14ac:dyDescent="0.25">
      <c r="B23" s="19" t="s">
        <v>26</v>
      </c>
      <c r="C23" s="27">
        <f t="shared" si="0"/>
        <v>79918.648075128585</v>
      </c>
      <c r="D23" s="27">
        <f t="shared" si="1"/>
        <v>26463.551564489844</v>
      </c>
      <c r="E23" s="28">
        <f t="shared" si="2"/>
        <v>241350.45874668818</v>
      </c>
    </row>
    <row r="24" spans="2:16" x14ac:dyDescent="0.25">
      <c r="B24" s="19" t="s">
        <v>27</v>
      </c>
      <c r="C24" s="27">
        <f t="shared" si="0"/>
        <v>86557.335116164861</v>
      </c>
      <c r="D24" s="27">
        <f t="shared" si="1"/>
        <v>28661.827449560114</v>
      </c>
      <c r="E24" s="28">
        <f t="shared" si="2"/>
        <v>261398.97309747612</v>
      </c>
    </row>
    <row r="25" spans="2:16" ht="15.75" thickBot="1" x14ac:dyDescent="0.3">
      <c r="B25" s="23" t="s">
        <v>28</v>
      </c>
      <c r="C25" s="29">
        <f t="shared" si="0"/>
        <v>108397.70681994573</v>
      </c>
      <c r="D25" s="29">
        <f t="shared" si="1"/>
        <v>35893.854225429845</v>
      </c>
      <c r="E25" s="30">
        <f t="shared" si="2"/>
        <v>327355.84119852877</v>
      </c>
    </row>
    <row r="28" spans="2:16" ht="15.75" thickBot="1" x14ac:dyDescent="0.3">
      <c r="F28" s="34" t="s">
        <v>41</v>
      </c>
    </row>
    <row r="29" spans="2:16" ht="15.75" thickBot="1" x14ac:dyDescent="0.3">
      <c r="B29" s="31" t="s">
        <v>30</v>
      </c>
      <c r="C29" s="26" t="s">
        <v>32</v>
      </c>
      <c r="D29" s="26" t="s">
        <v>44</v>
      </c>
      <c r="E29" s="18" t="s">
        <v>45</v>
      </c>
      <c r="F29" s="18" t="s">
        <v>31</v>
      </c>
      <c r="G29" s="18" t="s">
        <v>46</v>
      </c>
    </row>
    <row r="30" spans="2:16" x14ac:dyDescent="0.25">
      <c r="B30" s="19">
        <v>10</v>
      </c>
      <c r="C30" s="32">
        <f t="shared" ref="C30:E33" si="3">C19</f>
        <v>21995.241883513656</v>
      </c>
      <c r="D30" s="32">
        <f t="shared" si="3"/>
        <v>7283.3091121687385</v>
      </c>
      <c r="E30" s="28">
        <f t="shared" si="3"/>
        <v>66424.568566775546</v>
      </c>
      <c r="F30" s="20">
        <v>28590</v>
      </c>
      <c r="G30" s="20">
        <v>48017.792999999998</v>
      </c>
    </row>
    <row r="31" spans="2:16" x14ac:dyDescent="0.25">
      <c r="B31" s="19">
        <v>25</v>
      </c>
      <c r="C31" s="32">
        <f t="shared" si="3"/>
        <v>35033.371777652697</v>
      </c>
      <c r="D31" s="32">
        <f t="shared" si="3"/>
        <v>11600.639686050714</v>
      </c>
      <c r="E31" s="28">
        <f t="shared" si="3"/>
        <v>105799.09137140568</v>
      </c>
      <c r="F31" s="20">
        <v>58440</v>
      </c>
      <c r="G31" s="20">
        <v>55633.835899999998</v>
      </c>
    </row>
    <row r="32" spans="2:16" x14ac:dyDescent="0.25">
      <c r="B32" s="19">
        <v>50</v>
      </c>
      <c r="C32" s="32">
        <f t="shared" si="3"/>
        <v>47278.202214166413</v>
      </c>
      <c r="D32" s="32">
        <f t="shared" si="3"/>
        <v>15655.284120857663</v>
      </c>
      <c r="E32" s="28">
        <f t="shared" si="3"/>
        <v>142777.88811418664</v>
      </c>
      <c r="F32" s="20">
        <v>89210</v>
      </c>
      <c r="G32" s="20">
        <v>59977.867200000001</v>
      </c>
    </row>
    <row r="33" spans="2:7" x14ac:dyDescent="0.25">
      <c r="B33" s="19">
        <v>100</v>
      </c>
      <c r="C33" s="32">
        <f t="shared" si="3"/>
        <v>62320.230822592377</v>
      </c>
      <c r="D33" s="32">
        <f t="shared" si="3"/>
        <v>20636.167923338966</v>
      </c>
      <c r="E33" s="28">
        <f t="shared" si="3"/>
        <v>188204.088288539</v>
      </c>
      <c r="F33" s="20">
        <v>127300</v>
      </c>
      <c r="G33" s="20">
        <v>63017.84</v>
      </c>
    </row>
    <row r="34" spans="2:7" ht="15.75" thickBot="1" x14ac:dyDescent="0.3">
      <c r="B34" s="23">
        <v>500</v>
      </c>
      <c r="C34" s="33">
        <f>C25</f>
        <v>108397.70681994573</v>
      </c>
      <c r="D34" s="33">
        <f>D25</f>
        <v>35893.854225429845</v>
      </c>
      <c r="E34" s="30">
        <f>E25</f>
        <v>327355.84119852877</v>
      </c>
      <c r="F34" s="25">
        <v>243600</v>
      </c>
      <c r="G34" s="25">
        <v>68340.546900000001</v>
      </c>
    </row>
  </sheetData>
  <mergeCells count="7">
    <mergeCell ref="B15:C15"/>
    <mergeCell ref="B1:L2"/>
    <mergeCell ref="B3:C3"/>
    <mergeCell ref="B4:C4"/>
    <mergeCell ref="G4:L4"/>
    <mergeCell ref="G5:L5"/>
    <mergeCell ref="K11:P1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771A3-24DF-4CF4-A8C4-D366E27229E8}">
  <dimension ref="B1:P34"/>
  <sheetViews>
    <sheetView tabSelected="1" topLeftCell="A3" workbookViewId="0">
      <selection activeCell="C22" sqref="C22:E22"/>
    </sheetView>
  </sheetViews>
  <sheetFormatPr defaultColWidth="9.140625" defaultRowHeight="15" x14ac:dyDescent="0.25"/>
  <cols>
    <col min="1" max="1" width="9.140625" style="1"/>
    <col min="2" max="2" width="18.5703125" style="1" bestFit="1" customWidth="1"/>
    <col min="3" max="3" width="16.42578125" style="1" bestFit="1" customWidth="1"/>
    <col min="4" max="4" width="57.140625" style="1" bestFit="1" customWidth="1"/>
    <col min="5" max="5" width="15.28515625" style="1" customWidth="1"/>
    <col min="6" max="6" width="23.140625" style="1" bestFit="1" customWidth="1"/>
    <col min="7" max="7" width="17.85546875" style="1" bestFit="1" customWidth="1"/>
    <col min="8" max="8" width="14" style="1" bestFit="1" customWidth="1"/>
    <col min="9" max="10" width="11.28515625" style="1" bestFit="1" customWidth="1"/>
    <col min="11" max="11" width="11.5703125" style="1" bestFit="1" customWidth="1"/>
    <col min="12" max="12" width="12.5703125" style="1" customWidth="1"/>
    <col min="13" max="13" width="9.85546875" style="1" bestFit="1" customWidth="1"/>
    <col min="14" max="14" width="9.85546875" style="1" customWidth="1"/>
    <col min="15" max="15" width="9.85546875" style="1" bestFit="1" customWidth="1"/>
    <col min="16" max="16384" width="9.140625" style="1"/>
  </cols>
  <sheetData>
    <row r="1" spans="2:16" x14ac:dyDescent="0.25">
      <c r="B1" s="35" t="s">
        <v>17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2:16" x14ac:dyDescent="0.25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2:16" ht="15.75" thickBot="1" x14ac:dyDescent="0.3">
      <c r="B3" s="48" t="s">
        <v>43</v>
      </c>
      <c r="C3" s="48"/>
    </row>
    <row r="4" spans="2:16" ht="15.75" thickBot="1" x14ac:dyDescent="0.3">
      <c r="B4" s="36" t="s">
        <v>18</v>
      </c>
      <c r="C4" s="37"/>
      <c r="D4" s="18" t="s">
        <v>33</v>
      </c>
      <c r="G4" s="39" t="s">
        <v>38</v>
      </c>
      <c r="H4" s="40"/>
      <c r="I4" s="40"/>
      <c r="J4" s="40"/>
      <c r="K4" s="40"/>
      <c r="L4" s="41"/>
    </row>
    <row r="5" spans="2:16" ht="15.75" customHeight="1" thickBot="1" x14ac:dyDescent="0.3">
      <c r="B5" s="19" t="s">
        <v>8</v>
      </c>
      <c r="C5" s="2">
        <v>45</v>
      </c>
      <c r="D5" s="20" t="s">
        <v>34</v>
      </c>
      <c r="G5" s="45" t="s">
        <v>39</v>
      </c>
      <c r="H5" s="46"/>
      <c r="I5" s="46"/>
      <c r="J5" s="46"/>
      <c r="K5" s="46"/>
      <c r="L5" s="47"/>
      <c r="N5" s="2"/>
      <c r="O5" s="2"/>
    </row>
    <row r="6" spans="2:16" ht="15.75" thickBot="1" x14ac:dyDescent="0.3">
      <c r="B6" s="19" t="s">
        <v>7</v>
      </c>
      <c r="C6" s="2">
        <v>26.3</v>
      </c>
      <c r="D6" s="20" t="s">
        <v>35</v>
      </c>
      <c r="G6" s="15" t="s">
        <v>2</v>
      </c>
      <c r="H6" s="16" t="s">
        <v>0</v>
      </c>
      <c r="I6" s="16" t="s">
        <v>3</v>
      </c>
      <c r="J6" s="16" t="s">
        <v>4</v>
      </c>
      <c r="K6" s="16" t="s">
        <v>5</v>
      </c>
      <c r="L6" s="17" t="s">
        <v>6</v>
      </c>
      <c r="N6" s="2"/>
      <c r="O6" s="2"/>
    </row>
    <row r="7" spans="2:16" x14ac:dyDescent="0.25">
      <c r="B7" s="19" t="s">
        <v>10</v>
      </c>
      <c r="C7" s="21">
        <f>IF(C5&lt;97.4,_xlfn.FORECAST.LINEAR(C5,H8:J8,H7:J7),IF(AND(C5&gt;=97.4,(C5&lt;9329)),_xlfn.FORECAST.LINEAR(C5,J8:L8,J7:L7)))</f>
        <v>0.16862678335730197</v>
      </c>
      <c r="D7" s="22" t="s">
        <v>37</v>
      </c>
      <c r="G7" s="12" t="s">
        <v>8</v>
      </c>
      <c r="H7" s="13">
        <v>0.1</v>
      </c>
      <c r="I7" s="13">
        <v>6.4029999999999996</v>
      </c>
      <c r="J7" s="13">
        <v>97.4</v>
      </c>
      <c r="K7" s="13">
        <v>499</v>
      </c>
      <c r="L7" s="14">
        <v>9329</v>
      </c>
      <c r="N7" s="2"/>
      <c r="O7" s="2"/>
    </row>
    <row r="8" spans="2:16" x14ac:dyDescent="0.25">
      <c r="B8" s="19" t="s">
        <v>1</v>
      </c>
      <c r="C8" s="2">
        <v>4.0000000000000001E-3</v>
      </c>
      <c r="D8" s="22" t="s">
        <v>40</v>
      </c>
      <c r="G8" s="12" t="s">
        <v>10</v>
      </c>
      <c r="H8" s="13">
        <v>2.3E-2</v>
      </c>
      <c r="I8" s="13">
        <v>0.152</v>
      </c>
      <c r="J8" s="13">
        <v>0.26900000000000002</v>
      </c>
      <c r="K8" s="13">
        <v>0.65700000000000003</v>
      </c>
      <c r="L8" s="14">
        <v>7.03</v>
      </c>
    </row>
    <row r="9" spans="2:16" ht="15.75" thickBot="1" x14ac:dyDescent="0.3">
      <c r="B9" s="23" t="s">
        <v>9</v>
      </c>
      <c r="C9" s="24">
        <v>0.33</v>
      </c>
      <c r="D9" s="25" t="s">
        <v>36</v>
      </c>
      <c r="G9" s="15" t="s">
        <v>7</v>
      </c>
      <c r="H9" s="16">
        <v>8</v>
      </c>
      <c r="I9" s="16">
        <v>23</v>
      </c>
      <c r="J9" s="16">
        <v>31</v>
      </c>
      <c r="K9" s="16">
        <v>41</v>
      </c>
      <c r="L9" s="17">
        <v>57</v>
      </c>
      <c r="O9" s="2"/>
    </row>
    <row r="11" spans="2:16" x14ac:dyDescent="0.25">
      <c r="B11" s="2"/>
      <c r="C11" s="2"/>
      <c r="G11" s="1" t="s">
        <v>42</v>
      </c>
      <c r="K11" s="42" t="s">
        <v>29</v>
      </c>
      <c r="L11" s="43"/>
      <c r="M11" s="43"/>
      <c r="N11" s="43"/>
      <c r="O11" s="43"/>
      <c r="P11" s="44"/>
    </row>
    <row r="12" spans="2:16" ht="15.75" customHeight="1" x14ac:dyDescent="0.25">
      <c r="K12" s="3" t="s">
        <v>11</v>
      </c>
      <c r="L12" s="4" t="s">
        <v>12</v>
      </c>
      <c r="M12" s="4" t="s">
        <v>13</v>
      </c>
      <c r="N12" s="4" t="s">
        <v>14</v>
      </c>
      <c r="O12" s="4" t="s">
        <v>15</v>
      </c>
      <c r="P12" s="5" t="s">
        <v>16</v>
      </c>
    </row>
    <row r="13" spans="2:16" x14ac:dyDescent="0.25">
      <c r="K13" s="6">
        <v>1.3979999999999999</v>
      </c>
      <c r="L13" s="7">
        <v>0.27</v>
      </c>
      <c r="M13" s="7">
        <v>0.77600000000000002</v>
      </c>
      <c r="N13" s="7">
        <v>50.98</v>
      </c>
      <c r="O13" s="7">
        <v>50.3</v>
      </c>
      <c r="P13" s="8">
        <v>-5.7999999999999996E-3</v>
      </c>
    </row>
    <row r="14" spans="2:16" ht="15.75" thickBot="1" x14ac:dyDescent="0.3">
      <c r="K14" s="6">
        <v>1.3080000000000001</v>
      </c>
      <c r="L14" s="7">
        <v>0.372</v>
      </c>
      <c r="M14" s="7">
        <v>0.88500000000000001</v>
      </c>
      <c r="N14" s="7">
        <v>16.62</v>
      </c>
      <c r="O14" s="7">
        <v>15.32</v>
      </c>
      <c r="P14" s="8">
        <v>-2.1499999999999998E-2</v>
      </c>
    </row>
    <row r="15" spans="2:16" ht="15.75" thickBot="1" x14ac:dyDescent="0.3">
      <c r="B15" s="36" t="s">
        <v>19</v>
      </c>
      <c r="C15" s="38"/>
      <c r="K15" s="6">
        <v>1.2030000000000001</v>
      </c>
      <c r="L15" s="7">
        <v>0.40300000000000002</v>
      </c>
      <c r="M15" s="7">
        <v>0.91800000000000004</v>
      </c>
      <c r="N15" s="7">
        <v>13.62</v>
      </c>
      <c r="O15" s="7">
        <v>11.97</v>
      </c>
      <c r="P15" s="8">
        <v>-2.8899999999999999E-2</v>
      </c>
    </row>
    <row r="16" spans="2:16" ht="15.75" thickBot="1" x14ac:dyDescent="0.3">
      <c r="B16" s="23"/>
      <c r="C16" s="25" t="s">
        <v>32</v>
      </c>
      <c r="D16" s="26" t="s">
        <v>44</v>
      </c>
      <c r="E16" s="18" t="s">
        <v>45</v>
      </c>
      <c r="K16" s="6">
        <v>1.1399999999999999</v>
      </c>
      <c r="L16" s="7">
        <v>0.44600000000000001</v>
      </c>
      <c r="M16" s="7">
        <v>0.94499999999999995</v>
      </c>
      <c r="N16" s="7">
        <v>11.79</v>
      </c>
      <c r="O16" s="7">
        <v>9.8190000000000008</v>
      </c>
      <c r="P16" s="8">
        <v>-3.7400000000000003E-2</v>
      </c>
    </row>
    <row r="17" spans="2:16" x14ac:dyDescent="0.25">
      <c r="B17" s="19" t="s">
        <v>20</v>
      </c>
      <c r="C17" s="27">
        <f t="shared" ref="C17:C25" si="0">($C$6^K13)*($C$8^L13)*(10^(M13*$C$9+N13-O13*($C$5^P13)))</f>
        <v>2355.7000879814032</v>
      </c>
      <c r="D17" s="27">
        <f>10^(LOG10(C17)-1.6*0.3)</f>
        <v>780.04561200992134</v>
      </c>
      <c r="E17" s="28">
        <f>10^(LOG10(C17)+1.6*0.3)</f>
        <v>7114.1005334506244</v>
      </c>
      <c r="K17" s="6">
        <v>1.105</v>
      </c>
      <c r="L17" s="7">
        <v>0.47599999999999998</v>
      </c>
      <c r="M17" s="7">
        <v>0.96099999999999997</v>
      </c>
      <c r="N17" s="7">
        <v>11.17</v>
      </c>
      <c r="O17" s="7">
        <v>8.9969999999999999</v>
      </c>
      <c r="P17" s="8">
        <v>-4.24E-2</v>
      </c>
    </row>
    <row r="18" spans="2:16" x14ac:dyDescent="0.25">
      <c r="B18" s="19" t="s">
        <v>21</v>
      </c>
      <c r="C18" s="27">
        <f t="shared" si="0"/>
        <v>5770.5792815692685</v>
      </c>
      <c r="D18" s="27">
        <f t="shared" ref="D18:D25" si="1">10^(LOG10(C18)-1.6*0.3)</f>
        <v>1910.8183891102392</v>
      </c>
      <c r="E18" s="28">
        <f t="shared" ref="E18:E25" si="2">10^(LOG10(C18)+1.6*0.3)</f>
        <v>17426.870829091378</v>
      </c>
      <c r="K18" s="6">
        <v>1.071</v>
      </c>
      <c r="L18" s="7">
        <v>0.50700000000000001</v>
      </c>
      <c r="M18" s="7">
        <v>0.96899999999999997</v>
      </c>
      <c r="N18" s="7">
        <v>10.82</v>
      </c>
      <c r="O18" s="7">
        <v>8.4480000000000004</v>
      </c>
      <c r="P18" s="8">
        <v>-4.6699999999999998E-2</v>
      </c>
    </row>
    <row r="19" spans="2:16" x14ac:dyDescent="0.25">
      <c r="B19" s="19" t="s">
        <v>22</v>
      </c>
      <c r="C19" s="27">
        <f t="shared" si="0"/>
        <v>8745.3435234425833</v>
      </c>
      <c r="D19" s="27">
        <f t="shared" si="1"/>
        <v>2895.8554086680606</v>
      </c>
      <c r="E19" s="28">
        <f t="shared" si="2"/>
        <v>26410.515219127035</v>
      </c>
      <c r="K19" s="6">
        <v>1.034</v>
      </c>
      <c r="L19" s="7">
        <v>0.53100000000000003</v>
      </c>
      <c r="M19" s="7">
        <v>0.97499999999999998</v>
      </c>
      <c r="N19" s="7">
        <v>10.61</v>
      </c>
      <c r="O19" s="7">
        <v>8.0579999999999998</v>
      </c>
      <c r="P19" s="8">
        <v>-5.04E-2</v>
      </c>
    </row>
    <row r="20" spans="2:16" x14ac:dyDescent="0.25">
      <c r="B20" s="19" t="s">
        <v>23</v>
      </c>
      <c r="C20" s="27">
        <f t="shared" si="0"/>
        <v>13648.649944168121</v>
      </c>
      <c r="D20" s="27">
        <f t="shared" si="1"/>
        <v>4519.4927627356938</v>
      </c>
      <c r="E20" s="28">
        <f t="shared" si="2"/>
        <v>41218.263880055383</v>
      </c>
      <c r="K20" s="6">
        <v>1.0209999999999999</v>
      </c>
      <c r="L20" s="7">
        <v>0.54100000000000004</v>
      </c>
      <c r="M20" s="7">
        <v>0.97699999999999998</v>
      </c>
      <c r="N20" s="7">
        <v>10.56</v>
      </c>
      <c r="O20" s="7">
        <v>7.9429999999999996</v>
      </c>
      <c r="P20" s="8">
        <v>-5.16E-2</v>
      </c>
    </row>
    <row r="21" spans="2:16" x14ac:dyDescent="0.25">
      <c r="B21" s="19" t="s">
        <v>24</v>
      </c>
      <c r="C21" s="27">
        <f t="shared" si="0"/>
        <v>18145.501332183525</v>
      </c>
      <c r="D21" s="27">
        <f t="shared" si="1"/>
        <v>6008.5402059897879</v>
      </c>
      <c r="E21" s="28">
        <f t="shared" si="2"/>
        <v>54798.537965684758</v>
      </c>
      <c r="K21" s="9">
        <v>0.98799999999999999</v>
      </c>
      <c r="L21" s="10">
        <v>0.56899999999999995</v>
      </c>
      <c r="M21" s="10">
        <v>0.97599999999999998</v>
      </c>
      <c r="N21" s="10">
        <v>10.4</v>
      </c>
      <c r="O21" s="10">
        <v>7.6050000000000004</v>
      </c>
      <c r="P21" s="11">
        <v>-5.5399999999999998E-2</v>
      </c>
    </row>
    <row r="22" spans="2:16" x14ac:dyDescent="0.25">
      <c r="B22" s="19" t="s">
        <v>25</v>
      </c>
      <c r="C22" s="27">
        <f t="shared" si="0"/>
        <v>23587.346067887724</v>
      </c>
      <c r="D22" s="27">
        <f t="shared" si="1"/>
        <v>7810.5043562576511</v>
      </c>
      <c r="E22" s="28">
        <f t="shared" si="2"/>
        <v>71232.646337435275</v>
      </c>
    </row>
    <row r="23" spans="2:16" x14ac:dyDescent="0.25">
      <c r="B23" s="19" t="s">
        <v>26</v>
      </c>
      <c r="C23" s="27">
        <f t="shared" si="0"/>
        <v>29881.076363680542</v>
      </c>
      <c r="D23" s="27">
        <f t="shared" si="1"/>
        <v>9894.5543274124975</v>
      </c>
      <c r="E23" s="28">
        <f t="shared" si="2"/>
        <v>90239.407971961191</v>
      </c>
    </row>
    <row r="24" spans="2:16" x14ac:dyDescent="0.25">
      <c r="B24" s="19" t="s">
        <v>27</v>
      </c>
      <c r="C24" s="27">
        <f t="shared" si="0"/>
        <v>32242.039085758272</v>
      </c>
      <c r="D24" s="27">
        <f t="shared" si="1"/>
        <v>10676.342561352665</v>
      </c>
      <c r="E24" s="28">
        <f t="shared" si="2"/>
        <v>97369.401406304984</v>
      </c>
    </row>
    <row r="25" spans="2:16" ht="15.75" thickBot="1" x14ac:dyDescent="0.3">
      <c r="B25" s="23" t="s">
        <v>28</v>
      </c>
      <c r="C25" s="29">
        <f t="shared" si="0"/>
        <v>39953.391506272092</v>
      </c>
      <c r="D25" s="29">
        <f t="shared" si="1"/>
        <v>13229.811336504898</v>
      </c>
      <c r="E25" s="30">
        <f t="shared" si="2"/>
        <v>120657.31341526202</v>
      </c>
    </row>
    <row r="28" spans="2:16" ht="15.75" thickBot="1" x14ac:dyDescent="0.3">
      <c r="F28" s="34" t="s">
        <v>41</v>
      </c>
    </row>
    <row r="29" spans="2:16" ht="15.75" thickBot="1" x14ac:dyDescent="0.3">
      <c r="B29" s="31" t="s">
        <v>30</v>
      </c>
      <c r="C29" s="26" t="s">
        <v>32</v>
      </c>
      <c r="D29" s="26" t="s">
        <v>44</v>
      </c>
      <c r="E29" s="18" t="s">
        <v>45</v>
      </c>
      <c r="F29" s="18" t="s">
        <v>31</v>
      </c>
      <c r="G29" s="18" t="s">
        <v>46</v>
      </c>
    </row>
    <row r="30" spans="2:16" x14ac:dyDescent="0.25">
      <c r="B30" s="19">
        <v>10</v>
      </c>
      <c r="C30" s="32">
        <f t="shared" ref="C30:E33" si="3">C19</f>
        <v>8745.3435234425833</v>
      </c>
      <c r="D30" s="32">
        <f t="shared" si="3"/>
        <v>2895.8554086680606</v>
      </c>
      <c r="E30" s="28">
        <f t="shared" si="3"/>
        <v>26410.515219127035</v>
      </c>
      <c r="F30" s="20"/>
      <c r="G30" s="20"/>
    </row>
    <row r="31" spans="2:16" x14ac:dyDescent="0.25">
      <c r="B31" s="19">
        <v>25</v>
      </c>
      <c r="C31" s="32">
        <f t="shared" si="3"/>
        <v>13648.649944168121</v>
      </c>
      <c r="D31" s="32">
        <f t="shared" si="3"/>
        <v>4519.4927627356938</v>
      </c>
      <c r="E31" s="28">
        <f t="shared" si="3"/>
        <v>41218.263880055383</v>
      </c>
      <c r="F31" s="20"/>
      <c r="G31" s="20"/>
    </row>
    <row r="32" spans="2:16" x14ac:dyDescent="0.25">
      <c r="B32" s="19">
        <v>50</v>
      </c>
      <c r="C32" s="32">
        <f t="shared" si="3"/>
        <v>18145.501332183525</v>
      </c>
      <c r="D32" s="32">
        <f t="shared" si="3"/>
        <v>6008.5402059897879</v>
      </c>
      <c r="E32" s="28">
        <f t="shared" si="3"/>
        <v>54798.537965684758</v>
      </c>
      <c r="F32" s="20"/>
      <c r="G32" s="20"/>
    </row>
    <row r="33" spans="2:7" x14ac:dyDescent="0.25">
      <c r="B33" s="19">
        <v>100</v>
      </c>
      <c r="C33" s="32">
        <f t="shared" si="3"/>
        <v>23587.346067887724</v>
      </c>
      <c r="D33" s="32">
        <f t="shared" si="3"/>
        <v>7810.5043562576511</v>
      </c>
      <c r="E33" s="28">
        <f t="shared" si="3"/>
        <v>71232.646337435275</v>
      </c>
      <c r="F33" s="20"/>
      <c r="G33" s="20"/>
    </row>
    <row r="34" spans="2:7" ht="15.75" thickBot="1" x14ac:dyDescent="0.3">
      <c r="B34" s="23">
        <v>500</v>
      </c>
      <c r="C34" s="33">
        <f>C25</f>
        <v>39953.391506272092</v>
      </c>
      <c r="D34" s="33">
        <f>D25</f>
        <v>13229.811336504898</v>
      </c>
      <c r="E34" s="30">
        <f>E25</f>
        <v>120657.31341526202</v>
      </c>
      <c r="F34" s="25"/>
      <c r="G34" s="25"/>
    </row>
  </sheetData>
  <mergeCells count="7">
    <mergeCell ref="B15:C15"/>
    <mergeCell ref="B1:L2"/>
    <mergeCell ref="B3:C3"/>
    <mergeCell ref="B4:C4"/>
    <mergeCell ref="G4:L4"/>
    <mergeCell ref="G5:L5"/>
    <mergeCell ref="K11:P11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08200000</vt:lpstr>
      <vt:lpstr>08200700</vt:lpstr>
      <vt:lpstr>08202700</vt:lpstr>
      <vt:lpstr>08201500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Alizadeh, Babak</dc:creator>
  <cp:lastModifiedBy>Jackson, Morgan</cp:lastModifiedBy>
  <dcterms:created xsi:type="dcterms:W3CDTF">2021-11-23T15:15:00Z</dcterms:created>
  <dcterms:modified xsi:type="dcterms:W3CDTF">2023-04-20T20:58:22Z</dcterms:modified>
</cp:coreProperties>
</file>